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95" yWindow="165" windowWidth="11220" windowHeight="10695" tabRatio="752" activeTab="0"/>
  </bookViews>
  <sheets>
    <sheet name="Лист1" sheetId="1" r:id="rId1"/>
    <sheet name="Профи-Опен" sheetId="2" r:id="rId2"/>
    <sheet name="ФФП" sheetId="3" r:id="rId3"/>
    <sheet name="Форвард" sheetId="4" r:id="rId4"/>
    <sheet name="Торпедо" sheetId="5" r:id="rId5"/>
    <sheet name="Предвидение" sheetId="6" r:id="rId6"/>
    <sheet name="Спартакиада" sheetId="7" r:id="rId7"/>
    <sheet name="Очки" sheetId="8" r:id="rId8"/>
    <sheet name="Лист2" sheetId="9" r:id="rId9"/>
    <sheet name="Лист3" sheetId="10" r:id="rId10"/>
  </sheets>
  <definedNames>
    <definedName name="_xlnm._FilterDatabase" localSheetId="0" hidden="1">'Лист1'!$A$3:$AS$62</definedName>
    <definedName name="_xlnm._FilterDatabase" localSheetId="2" hidden="1">'ФФП'!$B$6:$S$52</definedName>
  </definedNames>
  <calcPr fullCalcOnLoad="1"/>
</workbook>
</file>

<file path=xl/sharedStrings.xml><?xml version="1.0" encoding="utf-8"?>
<sst xmlns="http://schemas.openxmlformats.org/spreadsheetml/2006/main" count="4330" uniqueCount="1033">
  <si>
    <t>№</t>
  </si>
  <si>
    <t>команды</t>
  </si>
  <si>
    <t>И</t>
  </si>
  <si>
    <t>В</t>
  </si>
  <si>
    <t>Н</t>
  </si>
  <si>
    <t>П</t>
  </si>
  <si>
    <t>Шо</t>
  </si>
  <si>
    <t>ЗМ</t>
  </si>
  <si>
    <t>Р/М</t>
  </si>
  <si>
    <t>О</t>
  </si>
  <si>
    <t>A</t>
  </si>
  <si>
    <t>Red_Anfield</t>
  </si>
  <si>
    <t>8:2</t>
  </si>
  <si>
    <t>АФК-Кузбасс</t>
  </si>
  <si>
    <t>+:-</t>
  </si>
  <si>
    <t>VOON.RU</t>
  </si>
  <si>
    <t>4:3</t>
  </si>
  <si>
    <t>КСП_Торпедо</t>
  </si>
  <si>
    <t>КСП_Химик</t>
  </si>
  <si>
    <t>3:4</t>
  </si>
  <si>
    <t>Fprognoz.com</t>
  </si>
  <si>
    <t>КФП_Mont_Blanc</t>
  </si>
  <si>
    <t>-:+</t>
  </si>
  <si>
    <t>B</t>
  </si>
  <si>
    <t>GreenMile</t>
  </si>
  <si>
    <t>КФП_Арсенал</t>
  </si>
  <si>
    <t>5:3</t>
  </si>
  <si>
    <t>3:3</t>
  </si>
  <si>
    <t>liga1.ru</t>
  </si>
  <si>
    <t>KFP.RU</t>
  </si>
  <si>
    <t>Сборная_Мегаспорта</t>
  </si>
  <si>
    <t>C</t>
  </si>
  <si>
    <t>БАФ_Метеорит</t>
  </si>
  <si>
    <t>EXE</t>
  </si>
  <si>
    <t>Onedivision</t>
  </si>
  <si>
    <t>6:3</t>
  </si>
  <si>
    <t>7-40</t>
  </si>
  <si>
    <t>2:2</t>
  </si>
  <si>
    <t>КЛФП_Харьков</t>
  </si>
  <si>
    <t>АСП_Погоня</t>
  </si>
  <si>
    <t>2:6</t>
  </si>
  <si>
    <t>МКСП_Альянс</t>
  </si>
  <si>
    <t>D</t>
  </si>
  <si>
    <t>ФСП_Sportwin</t>
  </si>
  <si>
    <t>7:3</t>
  </si>
  <si>
    <t>sportgiant.net</t>
  </si>
  <si>
    <t>ФК_Форвард</t>
  </si>
  <si>
    <t>5:2</t>
  </si>
  <si>
    <t>Kuban.ru</t>
  </si>
  <si>
    <t>Shmel_United</t>
  </si>
  <si>
    <t>Профессионалы_прогноза</t>
  </si>
  <si>
    <t>2:5</t>
  </si>
  <si>
    <t>PrimeGang</t>
  </si>
  <si>
    <t>Время проведения</t>
  </si>
  <si>
    <t xml:space="preserve">с </t>
  </si>
  <si>
    <t>по</t>
  </si>
  <si>
    <t>Параметры турнира:</t>
  </si>
  <si>
    <t>Группы - Плей-офф</t>
  </si>
  <si>
    <t>Общее количество туров:</t>
  </si>
  <si>
    <t>8:4</t>
  </si>
  <si>
    <t>5:0</t>
  </si>
  <si>
    <t>5:5</t>
  </si>
  <si>
    <t>0:5</t>
  </si>
  <si>
    <t>2:7</t>
  </si>
  <si>
    <t>6:6</t>
  </si>
  <si>
    <t>4:4</t>
  </si>
  <si>
    <t>5:4</t>
  </si>
  <si>
    <t>6:4</t>
  </si>
  <si>
    <t>5:6</t>
  </si>
  <si>
    <t>3:8</t>
  </si>
  <si>
    <t>М</t>
  </si>
  <si>
    <t>Команда</t>
  </si>
  <si>
    <t>Всего</t>
  </si>
  <si>
    <t>Очки за место</t>
  </si>
  <si>
    <t>Бонус</t>
  </si>
  <si>
    <t>Место</t>
  </si>
  <si>
    <t>Очки</t>
  </si>
  <si>
    <t>1.3.  Начисление очков в Турнире Четырех: "KFP-VOON-TORPEDO-PROFI Series"</t>
  </si>
  <si>
    <t>Статистику и официальный подсчет рейтинга Серии ведет Александр Митрофанов (MAI).</t>
  </si>
  <si>
    <t>По итогам каждого входящего в Серию турнира командам начисляются очки, которые складываются из двух составляющих:</t>
  </si>
  <si>
    <r>
      <t xml:space="preserve">1.3.1. </t>
    </r>
    <r>
      <rPr>
        <b/>
        <sz val="12"/>
        <color indexed="8"/>
        <rFont val="Verdana"/>
        <family val="2"/>
      </rPr>
      <t xml:space="preserve">Очки за занятое место.  </t>
    </r>
    <r>
      <rPr>
        <sz val="12"/>
        <color indexed="8"/>
        <rFont val="Verdana"/>
        <family val="2"/>
      </rPr>
      <t>Оцениваются первые 30 мест. Команды, занявшие места ниже тридцатого, очков не получают. Если в отдельно взятом турнире играют меньше 30 команд, то это не сказывается на участниках. Очки команды получают согласно занятому месту и прилагаемой таблице.</t>
    </r>
  </si>
  <si>
    <t>Если после предварительного этапа, команды, не прошедшие в финал, не разыгрывают места с n-ного и командам ставится что они заняли n-m место, для определения набранных очков складываются очки за места, начиная с n и заканчивая m и делятся на количество складываемых мест.</t>
  </si>
  <si>
    <r>
      <t>Например</t>
    </r>
    <r>
      <rPr>
        <sz val="12"/>
        <color indexed="8"/>
        <rFont val="Verdana"/>
        <family val="2"/>
      </rPr>
      <t>: команда заняла 21-24 место. Набранные очки = (10+9+8+7)/4=8,5.</t>
    </r>
  </si>
  <si>
    <r>
      <t>1.3.2.</t>
    </r>
    <r>
      <rPr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Verdana"/>
        <family val="2"/>
      </rPr>
      <t>Бонус за сыгранные матчи и набранные очки</t>
    </r>
    <r>
      <rPr>
        <sz val="12"/>
        <color indexed="8"/>
        <rFont val="Verdana"/>
        <family val="2"/>
      </rPr>
      <t xml:space="preserve"> по системе 3-1-0.</t>
    </r>
  </si>
  <si>
    <r>
      <t xml:space="preserve">Бонус рассчитывается по формуле:  </t>
    </r>
    <r>
      <rPr>
        <b/>
        <sz val="12"/>
        <color indexed="8"/>
        <rFont val="Verdana"/>
        <family val="2"/>
      </rPr>
      <t>Бонус = ((20-ВТ+И)*О/МО)/2,</t>
    </r>
  </si>
  <si>
    <t xml:space="preserve">где: </t>
  </si>
  <si>
    <t xml:space="preserve">ВТ – Всего туров в турнире, И – Количество игр сыгранное командой, О – Набранные командой очки, </t>
  </si>
  <si>
    <t xml:space="preserve">МО – Максимально возможное количество очков которое могла набрать команда. ( И*3). </t>
  </si>
  <si>
    <t>Бонус округляется до десятых.</t>
  </si>
  <si>
    <t>20 – это условное число (максимальное количество туров для расчета).  Если кто-то из организаторов решит удлинить и провести больше 20 туров, то в формулу будет внесено изменение, чтобы максимально возможный бонус был равен 10.</t>
  </si>
  <si>
    <t xml:space="preserve">Примеры действия формулы: </t>
  </si>
  <si>
    <t>1) В турнире 18 туров, команда чемпион выиграла все. В результате получается. Бонус = ((20-18+18)*54/54)/2 = 10. (максимально возможный бонус)</t>
  </si>
  <si>
    <t>2) В турнире 15 туров. Команда сыграла 10 и не попала в финал набрав 12 очков.</t>
  </si>
  <si>
    <t>Она получает: Бонус = ((20-15+10)*12/30)/2 = 3.</t>
  </si>
  <si>
    <t xml:space="preserve">Очки за место и Бонус складываются и получаются очки команды за турнир.  </t>
  </si>
  <si>
    <t xml:space="preserve">1.4. По итогам сезона 2013/14 в зачет берутся лучшие 3 (три) выступления в турнирах Серии. </t>
  </si>
  <si>
    <t>Сыграно  игр</t>
  </si>
  <si>
    <t>2:9</t>
  </si>
  <si>
    <t>7:4</t>
  </si>
  <si>
    <t>6:7</t>
  </si>
  <si>
    <t>8:6</t>
  </si>
  <si>
    <t>9:4</t>
  </si>
  <si>
    <t>6:8</t>
  </si>
  <si>
    <t>8:5</t>
  </si>
  <si>
    <t>4:2</t>
  </si>
  <si>
    <t>2:4</t>
  </si>
  <si>
    <t>7:1</t>
  </si>
  <si>
    <t>Группа A</t>
  </si>
  <si>
    <t>ЗМ-ПМ</t>
  </si>
  <si>
    <t>ИСХ</t>
  </si>
  <si>
    <t>Н/Я</t>
  </si>
  <si>
    <t>Группа В</t>
  </si>
  <si>
    <t>Группа С</t>
  </si>
  <si>
    <t>Группа D</t>
  </si>
  <si>
    <t xml:space="preserve">Группы </t>
  </si>
  <si>
    <t>Чемпионат Прогнозов</t>
  </si>
  <si>
    <t>Russian Roulette</t>
  </si>
  <si>
    <t>Kanonir.Com</t>
  </si>
  <si>
    <t>БЛФП</t>
  </si>
  <si>
    <t>SEclub.org</t>
  </si>
  <si>
    <t>ВФЛ КБК</t>
  </si>
  <si>
    <t>КЛФП-Минск</t>
  </si>
  <si>
    <t>FunkySouls.Com</t>
  </si>
  <si>
    <t>SFP</t>
  </si>
  <si>
    <t>СФП Football.by</t>
  </si>
  <si>
    <t>SportGiant.net</t>
  </si>
  <si>
    <t>29-35</t>
  </si>
  <si>
    <t>36-42</t>
  </si>
  <si>
    <t>Или в том же турнире команда на групповом этапе набрала 20 вышла в финал, но выступила там не удачно проиграв в финале все. В этом случае она проведет все 15 матчей и её бонус составит. Бонус = ((20-15+15)*20/45)/2=4,4</t>
  </si>
  <si>
    <t>4:1</t>
  </si>
  <si>
    <t>29-32</t>
  </si>
  <si>
    <t>1:4</t>
  </si>
  <si>
    <t>3:2</t>
  </si>
  <si>
    <t>2:3</t>
  </si>
  <si>
    <t>11:2</t>
  </si>
  <si>
    <t>25-28</t>
  </si>
  <si>
    <t>2 : 2</t>
  </si>
  <si>
    <t>1 : 3</t>
  </si>
  <si>
    <t>3 : 1</t>
  </si>
  <si>
    <t>3 : 2</t>
  </si>
  <si>
    <t>2 : 3</t>
  </si>
  <si>
    <t>2 : 4</t>
  </si>
  <si>
    <t>4 : 2</t>
  </si>
  <si>
    <t>5 : 0</t>
  </si>
  <si>
    <t>0 : 5</t>
  </si>
  <si>
    <t>3 : 3</t>
  </si>
  <si>
    <t>4 : 1</t>
  </si>
  <si>
    <t>1 : 4</t>
  </si>
  <si>
    <t>5 : 2</t>
  </si>
  <si>
    <t>2 : 5</t>
  </si>
  <si>
    <t>1 : 5</t>
  </si>
  <si>
    <t>5 : 1</t>
  </si>
  <si>
    <t>4 : 0</t>
  </si>
  <si>
    <t>0 : 4</t>
  </si>
  <si>
    <t>+ : -</t>
  </si>
  <si>
    <t>- : +</t>
  </si>
  <si>
    <t>2 : 1</t>
  </si>
  <si>
    <t>1 : 2</t>
  </si>
  <si>
    <t>1 : 1</t>
  </si>
  <si>
    <t>6 : 1</t>
  </si>
  <si>
    <t>1 : 6</t>
  </si>
  <si>
    <t>4 : 3</t>
  </si>
  <si>
    <t>3 : 4</t>
  </si>
  <si>
    <t>1:10</t>
  </si>
  <si>
    <t>17-20</t>
  </si>
  <si>
    <t>21-24</t>
  </si>
  <si>
    <t>33-36</t>
  </si>
  <si>
    <t>1:3</t>
  </si>
  <si>
    <t>6:1</t>
  </si>
  <si>
    <t>3:1</t>
  </si>
  <si>
    <t>1:6</t>
  </si>
  <si>
    <t>день</t>
  </si>
  <si>
    <t>стадия</t>
  </si>
  <si>
    <t>формула</t>
  </si>
  <si>
    <t>хозяева</t>
  </si>
  <si>
    <t>гости</t>
  </si>
  <si>
    <t>счет</t>
  </si>
  <si>
    <t>1/8 финала</t>
  </si>
  <si>
    <t xml:space="preserve">за 17-32 места </t>
  </si>
  <si>
    <t xml:space="preserve">за 33-36 места </t>
  </si>
  <si>
    <t>1/4 финала</t>
  </si>
  <si>
    <t xml:space="preserve">за 9-16 места </t>
  </si>
  <si>
    <t xml:space="preserve">за 17-24 места </t>
  </si>
  <si>
    <t xml:space="preserve">за 25-32 места </t>
  </si>
  <si>
    <t>за 33-е место</t>
  </si>
  <si>
    <t xml:space="preserve">за 35-е место </t>
  </si>
  <si>
    <t>1/2 финала</t>
  </si>
  <si>
    <t>за 5-8 места</t>
  </si>
  <si>
    <t xml:space="preserve">за 9-12 места </t>
  </si>
  <si>
    <t xml:space="preserve">за 13-16 места </t>
  </si>
  <si>
    <t xml:space="preserve">за 17-20 места </t>
  </si>
  <si>
    <t xml:space="preserve">за 21-24 места </t>
  </si>
  <si>
    <t xml:space="preserve">за 25-28 места </t>
  </si>
  <si>
    <t xml:space="preserve">за 29-32 места </t>
  </si>
  <si>
    <t>ФИНАЛ</t>
  </si>
  <si>
    <t>за 3-е место</t>
  </si>
  <si>
    <t>за 5-е место</t>
  </si>
  <si>
    <t>за 7-е место</t>
  </si>
  <si>
    <t>за 9-е место</t>
  </si>
  <si>
    <t>за 11-е место</t>
  </si>
  <si>
    <t>за 13-е место</t>
  </si>
  <si>
    <t>за 15-е место</t>
  </si>
  <si>
    <t>за 17-е место</t>
  </si>
  <si>
    <t>за 19-е место</t>
  </si>
  <si>
    <t>за 21-е место</t>
  </si>
  <si>
    <t>за 23-е место</t>
  </si>
  <si>
    <t>за 25-е место</t>
  </si>
  <si>
    <t>за 27-е место</t>
  </si>
  <si>
    <t>за 29-е место</t>
  </si>
  <si>
    <t>за 31-е место</t>
  </si>
  <si>
    <t>Итоги турнира</t>
  </si>
  <si>
    <t>M</t>
  </si>
  <si>
    <t>ПМ</t>
  </si>
  <si>
    <t>Игры в Плей-ОФФ</t>
  </si>
  <si>
    <t>9-12</t>
  </si>
  <si>
    <t>13-16</t>
  </si>
  <si>
    <t>7:7</t>
  </si>
  <si>
    <t>0 : 2</t>
  </si>
  <si>
    <t>2 : 0</t>
  </si>
  <si>
    <t>Финал</t>
  </si>
  <si>
    <t>ИТОГО PROFI</t>
  </si>
  <si>
    <t>ИТОГО ФФП</t>
  </si>
  <si>
    <t>КСП "Торпедо" им. Эдуарда Стрельцова</t>
  </si>
  <si>
    <t>Лига КСП "Торпедо"</t>
  </si>
  <si>
    <t>ИТОГО Торпедо</t>
  </si>
  <si>
    <t>Красно-Белый Израиль (КБИ)</t>
  </si>
  <si>
    <t>NeXT</t>
  </si>
  <si>
    <t>КСП "Феникс"</t>
  </si>
  <si>
    <t>PRED.SU</t>
  </si>
  <si>
    <t>Группа 1</t>
  </si>
  <si>
    <t>Группа 2</t>
  </si>
  <si>
    <t>Группа 3</t>
  </si>
  <si>
    <t>Группа 4</t>
  </si>
  <si>
    <t>Группа 5</t>
  </si>
  <si>
    <t>Группа 6</t>
  </si>
  <si>
    <t>25-32</t>
  </si>
  <si>
    <t>33-40</t>
  </si>
  <si>
    <t>41-48</t>
  </si>
  <si>
    <t>7 : 1</t>
  </si>
  <si>
    <t>1 : 7</t>
  </si>
  <si>
    <t>Мячи</t>
  </si>
  <si>
    <t>Ис</t>
  </si>
  <si>
    <t>М С</t>
  </si>
  <si>
    <t>21-30</t>
  </si>
  <si>
    <t>11-15</t>
  </si>
  <si>
    <t>16-20</t>
  </si>
  <si>
    <t>31-40</t>
  </si>
  <si>
    <t>штраф</t>
  </si>
  <si>
    <t>2:1</t>
  </si>
  <si>
    <t>1:2</t>
  </si>
  <si>
    <t>5:1</t>
  </si>
  <si>
    <t>1:5</t>
  </si>
  <si>
    <t>19-24</t>
  </si>
  <si>
    <t> 0 </t>
  </si>
  <si>
    <t> +7 </t>
  </si>
  <si>
    <t> 1 </t>
  </si>
  <si>
    <t> -3 </t>
  </si>
  <si>
    <t> +2 </t>
  </si>
  <si>
    <t> +3 </t>
  </si>
  <si>
    <t> +8 </t>
  </si>
  <si>
    <t> +5 </t>
  </si>
  <si>
    <t> -10 </t>
  </si>
  <si>
    <t> -6 </t>
  </si>
  <si>
    <t> -7 </t>
  </si>
  <si>
    <t> -1 </t>
  </si>
  <si>
    <t> +1 </t>
  </si>
  <si>
    <t> +4 </t>
  </si>
  <si>
    <t> -9 </t>
  </si>
  <si>
    <t> -2 </t>
  </si>
  <si>
    <t> +12 </t>
  </si>
  <si>
    <t> +13 </t>
  </si>
  <si>
    <t> -4 </t>
  </si>
  <si>
    <t>25-30</t>
  </si>
  <si>
    <t>31-36</t>
  </si>
  <si>
    <t>37-42</t>
  </si>
  <si>
    <t>43-44</t>
  </si>
  <si>
    <t>RED ARMY</t>
  </si>
  <si>
    <t>КЛФП "Харьков"</t>
  </si>
  <si>
    <t>КФП "Арсенал"</t>
  </si>
  <si>
    <t>Red Anfield</t>
  </si>
  <si>
    <t>Жемчужина Кузбасса</t>
  </si>
  <si>
    <t>Профессионалы прогноза</t>
  </si>
  <si>
    <t>АСП "Погоня"</t>
  </si>
  <si>
    <t>TotalZone.ru</t>
  </si>
  <si>
    <t>LFOP.GURU</t>
  </si>
  <si>
    <t>КСП Химик</t>
  </si>
  <si>
    <t>ФК Форвард</t>
  </si>
  <si>
    <t>КФП Mont Blanc</t>
  </si>
  <si>
    <t>БАФ "Метеорит"</t>
  </si>
  <si>
    <t>Shmel United</t>
  </si>
  <si>
    <t>ОЛФП Одесса</t>
  </si>
  <si>
    <t>МКСП "Альянс"</t>
  </si>
  <si>
    <t>5:9</t>
  </si>
  <si>
    <t>FPROGNOZ.COM</t>
  </si>
  <si>
    <t>6:9</t>
  </si>
  <si>
    <t>Кедр</t>
  </si>
  <si>
    <t>KUBAN.RU</t>
  </si>
  <si>
    <t>Kanonir.com</t>
  </si>
  <si>
    <t>Спартанцы IT </t>
  </si>
  <si>
    <t>Сборная Мегаспорта </t>
  </si>
  <si>
    <t>АСП "ПОГОНЯ"</t>
  </si>
  <si>
    <t>СФП Football.By</t>
  </si>
  <si>
    <t>FC NOROC</t>
  </si>
  <si>
    <t>A1-D4</t>
  </si>
  <si>
    <t>B2-C3</t>
  </si>
  <si>
    <t>Спартанцы_IT</t>
  </si>
  <si>
    <t>АСП_ПОГОНЯ</t>
  </si>
  <si>
    <t>C2-B3</t>
  </si>
  <si>
    <t>D1-A4</t>
  </si>
  <si>
    <t>0:1</t>
  </si>
  <si>
    <t>C1-B4</t>
  </si>
  <si>
    <t>D2-A3</t>
  </si>
  <si>
    <t>Чемпионат_Прогнозов</t>
  </si>
  <si>
    <t>A2-D3</t>
  </si>
  <si>
    <t>Красно-Белый_Израиль</t>
  </si>
  <si>
    <t>B1-C4</t>
  </si>
  <si>
    <t>A5-D8</t>
  </si>
  <si>
    <t>B6-C7</t>
  </si>
  <si>
    <t>C6-B7</t>
  </si>
  <si>
    <t>D5-A8</t>
  </si>
  <si>
    <t>C5-B8</t>
  </si>
  <si>
    <t>КСП_Феникс</t>
  </si>
  <si>
    <t>СФП_Football.By</t>
  </si>
  <si>
    <t>D6-A7</t>
  </si>
  <si>
    <t>Жемчужина_Кузбасса</t>
  </si>
  <si>
    <t>A6-D7</t>
  </si>
  <si>
    <t>FC_NOROC</t>
  </si>
  <si>
    <t>B5-C8</t>
  </si>
  <si>
    <t>A9-D9</t>
  </si>
  <si>
    <t>B9-C9</t>
  </si>
  <si>
    <t>13-18</t>
  </si>
  <si>
    <t>W1-W2</t>
  </si>
  <si>
    <t>W3-W4</t>
  </si>
  <si>
    <t>W5-W6</t>
  </si>
  <si>
    <t>W7-W8</t>
  </si>
  <si>
    <t>L1-L2</t>
  </si>
  <si>
    <t>L3-L4</t>
  </si>
  <si>
    <t>L5-L6</t>
  </si>
  <si>
    <t>L7-L8</t>
  </si>
  <si>
    <t>W9-W10</t>
  </si>
  <si>
    <t>W11-W12</t>
  </si>
  <si>
    <t>W13-W14</t>
  </si>
  <si>
    <t>W15-W16</t>
  </si>
  <si>
    <t>L9-L10</t>
  </si>
  <si>
    <t>L11-L12</t>
  </si>
  <si>
    <t>L13-L14</t>
  </si>
  <si>
    <t>L15-L16</t>
  </si>
  <si>
    <t>W17-W18</t>
  </si>
  <si>
    <t>L17-L18</t>
  </si>
  <si>
    <t>-:-</t>
  </si>
  <si>
    <t>W19-W20</t>
  </si>
  <si>
    <t>W21-W22</t>
  </si>
  <si>
    <t>L19-L20</t>
  </si>
  <si>
    <t>L21-L22</t>
  </si>
  <si>
    <t>W23-W24</t>
  </si>
  <si>
    <t>W25-W26</t>
  </si>
  <si>
    <t>L23-L24</t>
  </si>
  <si>
    <t>L25-L26</t>
  </si>
  <si>
    <t>W27-W28</t>
  </si>
  <si>
    <t>W29-W30</t>
  </si>
  <si>
    <t>L27-L28</t>
  </si>
  <si>
    <t>L29-L30</t>
  </si>
  <si>
    <t>W31-W32</t>
  </si>
  <si>
    <t>W33-W34</t>
  </si>
  <si>
    <t>L31-L32</t>
  </si>
  <si>
    <t>L33-L34</t>
  </si>
  <si>
    <t>W37-W38</t>
  </si>
  <si>
    <t>L37-L38</t>
  </si>
  <si>
    <t>W39-W40</t>
  </si>
  <si>
    <t>L39-L40</t>
  </si>
  <si>
    <t>W41-W42</t>
  </si>
  <si>
    <t>L41-L42</t>
  </si>
  <si>
    <t>W43-W44</t>
  </si>
  <si>
    <t>L43-L44</t>
  </si>
  <si>
    <t>W45-W46</t>
  </si>
  <si>
    <t>L45-L46</t>
  </si>
  <si>
    <t>W47-W48</t>
  </si>
  <si>
    <t>L47-L48</t>
  </si>
  <si>
    <t>W49-W50</t>
  </si>
  <si>
    <t>L49-L50</t>
  </si>
  <si>
    <t>W51-W52</t>
  </si>
  <si>
    <t>L51-L52</t>
  </si>
  <si>
    <t>2:10</t>
  </si>
  <si>
    <t>Отбор</t>
  </si>
  <si>
    <t>ИТОГО Эксперт лига</t>
  </si>
  <si>
    <t>5</t>
  </si>
  <si>
    <t>1</t>
  </si>
  <si>
    <t>2</t>
  </si>
  <si>
    <t>3</t>
  </si>
  <si>
    <t>6</t>
  </si>
  <si>
    <t>22-28</t>
  </si>
  <si>
    <t>17-21</t>
  </si>
  <si>
    <t>4</t>
  </si>
  <si>
    <t>0 : 6</t>
  </si>
  <si>
    <t>6 : 0</t>
  </si>
  <si>
    <t>-</t>
  </si>
  <si>
    <t>29-36</t>
  </si>
  <si>
    <t>Второй этап</t>
  </si>
  <si>
    <t>5-8</t>
  </si>
  <si>
    <t>13-15</t>
  </si>
  <si>
    <t>23-24</t>
  </si>
  <si>
    <t>1 : 0</t>
  </si>
  <si>
    <t>Alduda Team</t>
  </si>
  <si>
    <t>CONFIANZA</t>
  </si>
  <si>
    <t>Призеры девяти серий</t>
  </si>
  <si>
    <t>Золото</t>
  </si>
  <si>
    <t>Серебро</t>
  </si>
  <si>
    <t>Бронза</t>
  </si>
  <si>
    <t>Призеры Десяти</t>
  </si>
  <si>
    <t>О-2</t>
  </si>
  <si>
    <t>Сборная Мегаспорта</t>
  </si>
  <si>
    <t>Funkysouls.com</t>
  </si>
  <si>
    <t>127</t>
  </si>
  <si>
    <t>15-10</t>
  </si>
  <si>
    <t>13-14</t>
  </si>
  <si>
    <t>Штр</t>
  </si>
  <si>
    <t>мячи</t>
  </si>
  <si>
    <t>РМ</t>
  </si>
  <si>
    <t>6:2</t>
  </si>
  <si>
    <t>4:9</t>
  </si>
  <si>
    <t>4:6</t>
  </si>
  <si>
    <t>27-25</t>
  </si>
  <si>
    <t>4:7</t>
  </si>
  <si>
    <t>9:0</t>
  </si>
  <si>
    <t>3:6</t>
  </si>
  <si>
    <t>3:5</t>
  </si>
  <si>
    <t>7:6</t>
  </si>
  <si>
    <t>0:9</t>
  </si>
  <si>
    <t>1:7</t>
  </si>
  <si>
    <t>7:5</t>
  </si>
  <si>
    <t>4:5</t>
  </si>
  <si>
    <t>5:7</t>
  </si>
  <si>
    <t>7:2</t>
  </si>
  <si>
    <t>9:2</t>
  </si>
  <si>
    <t>4:8</t>
  </si>
  <si>
    <t>2:8</t>
  </si>
  <si>
    <t>8:3</t>
  </si>
  <si>
    <t>3:7</t>
  </si>
  <si>
    <t>6:5</t>
  </si>
  <si>
    <t>9:3</t>
  </si>
  <si>
    <t>fprognoz.com</t>
  </si>
  <si>
    <t>9:1</t>
  </si>
  <si>
    <t>3:9</t>
  </si>
  <si>
    <t>1:9</t>
  </si>
  <si>
    <t>ЧЕМПИОНАТ ПРОГНОЗОВ</t>
  </si>
  <si>
    <t>Предвидение</t>
  </si>
  <si>
    <t>ИТОГО Предвидение</t>
  </si>
  <si>
    <t>9-16</t>
  </si>
  <si>
    <t> -11 </t>
  </si>
  <si>
    <t> +21 </t>
  </si>
  <si>
    <t> +9 </t>
  </si>
  <si>
    <t>37-40</t>
  </si>
  <si>
    <t>Матч за 3-е место</t>
  </si>
  <si>
    <t>Групповой турнир.</t>
  </si>
  <si>
    <t>118</t>
  </si>
  <si>
    <t>0 : 8</t>
  </si>
  <si>
    <t>8 : 0</t>
  </si>
  <si>
    <t>22-24</t>
  </si>
  <si>
    <t> 1. </t>
  </si>
  <si>
    <t> 2. </t>
  </si>
  <si>
    <t>SaSiSa</t>
  </si>
  <si>
    <t>0 : 0</t>
  </si>
  <si>
    <t>21-23</t>
  </si>
  <si>
    <t>24-27</t>
  </si>
  <si>
    <t>28-31</t>
  </si>
  <si>
    <t>32-35</t>
  </si>
  <si>
    <t>Группоыой турнир</t>
  </si>
  <si>
    <t>1 / 8 финала</t>
  </si>
  <si>
    <t>1 /4 финала</t>
  </si>
  <si>
    <t>Полуфинал</t>
  </si>
  <si>
    <t> 2 </t>
  </si>
  <si>
    <t> -8 </t>
  </si>
  <si>
    <t>Спартакиада</t>
  </si>
  <si>
    <t>fpk-prognoz.ru</t>
  </si>
  <si>
    <t>ЧФД</t>
  </si>
  <si>
    <t>Хищники</t>
  </si>
  <si>
    <t>Милан</t>
  </si>
  <si>
    <t>FCSMFORUM.RU</t>
  </si>
  <si>
    <t>eurocups.ru</t>
  </si>
  <si>
    <t>LiveResult.ru</t>
  </si>
  <si>
    <t>BeCoach</t>
  </si>
  <si>
    <t>LEDI Ок</t>
  </si>
  <si>
    <t>mlfpa.ru</t>
  </si>
  <si>
    <t>ИТОГО Спартакиада</t>
  </si>
  <si>
    <t>15</t>
  </si>
  <si>
    <t>31-32</t>
  </si>
  <si>
    <t>Эксперты IBUprog</t>
  </si>
  <si>
    <t>20-20</t>
  </si>
  <si>
    <t>Группа B</t>
  </si>
  <si>
    <t>Группа C</t>
  </si>
  <si>
    <t>Группа E</t>
  </si>
  <si>
    <t>Группа F</t>
  </si>
  <si>
    <t>Группа G</t>
  </si>
  <si>
    <t>Группа H</t>
  </si>
  <si>
    <t>23-23</t>
  </si>
  <si>
    <t>17-18</t>
  </si>
  <si>
    <t>7:0</t>
  </si>
  <si>
    <t>0:7</t>
  </si>
  <si>
    <t>18-15</t>
  </si>
  <si>
    <t>3:10</t>
  </si>
  <si>
    <t>10:3</t>
  </si>
  <si>
    <t>8:1</t>
  </si>
  <si>
    <t>1:8</t>
  </si>
  <si>
    <t>2 Этап</t>
  </si>
  <si>
    <t>23-18</t>
  </si>
  <si>
    <t>10:2</t>
  </si>
  <si>
    <t>9-10</t>
  </si>
  <si>
    <t>11-12</t>
  </si>
  <si>
    <t>15-16</t>
  </si>
  <si>
    <t>19-20</t>
  </si>
  <si>
    <t>24-21</t>
  </si>
  <si>
    <t>23-28</t>
  </si>
  <si>
    <t>м</t>
  </si>
  <si>
    <t>23-25</t>
  </si>
  <si>
    <t>20-30</t>
  </si>
  <si>
    <t>Группа 7</t>
  </si>
  <si>
    <t>Группа 8</t>
  </si>
  <si>
    <t>Группа 9</t>
  </si>
  <si>
    <t>7-9</t>
  </si>
  <si>
    <t>10-12</t>
  </si>
  <si>
    <t>16-18</t>
  </si>
  <si>
    <t>Группа 10</t>
  </si>
  <si>
    <t>Игры в зачет серии</t>
  </si>
  <si>
    <t>Итоги финала</t>
  </si>
  <si>
    <t>18-13</t>
  </si>
  <si>
    <t>18-17</t>
  </si>
  <si>
    <t>не учитывается как худшие 2 результата из 6 турниров</t>
  </si>
  <si>
    <t>5:8</t>
  </si>
  <si>
    <t>Группы</t>
  </si>
  <si>
    <t>28-18</t>
  </si>
  <si>
    <t>9:5</t>
  </si>
  <si>
    <t>32-9</t>
  </si>
  <si>
    <t>24-25</t>
  </si>
  <si>
    <t>15-19</t>
  </si>
  <si>
    <t>15-31</t>
  </si>
  <si>
    <t>1:1</t>
  </si>
  <si>
    <t>20-11</t>
  </si>
  <si>
    <t>17-13</t>
  </si>
  <si>
    <t>15-17</t>
  </si>
  <si>
    <t>bot</t>
  </si>
  <si>
    <t>0-15</t>
  </si>
  <si>
    <t>38-11</t>
  </si>
  <si>
    <t>29-21</t>
  </si>
  <si>
    <t>17-26</t>
  </si>
  <si>
    <t>18-27</t>
  </si>
  <si>
    <t>2:11</t>
  </si>
  <si>
    <t>16-33</t>
  </si>
  <si>
    <t>4:0</t>
  </si>
  <si>
    <t>25-12</t>
  </si>
  <si>
    <t>0:4</t>
  </si>
  <si>
    <t>26-18</t>
  </si>
  <si>
    <t>18-22</t>
  </si>
  <si>
    <t>16-36</t>
  </si>
  <si>
    <t>12:4</t>
  </si>
  <si>
    <t>39-15</t>
  </si>
  <si>
    <t>8:10</t>
  </si>
  <si>
    <t>31-27</t>
  </si>
  <si>
    <t>10:8</t>
  </si>
  <si>
    <t>30-28</t>
  </si>
  <si>
    <t>22-23</t>
  </si>
  <si>
    <t>14-27</t>
  </si>
  <si>
    <t>Убийцы</t>
  </si>
  <si>
    <t>4:12</t>
  </si>
  <si>
    <t>19-35</t>
  </si>
  <si>
    <t>PROFI OPEN 2016</t>
  </si>
  <si>
    <t>O2</t>
  </si>
  <si>
    <t>Спартанцы IT</t>
  </si>
  <si>
    <t>Эксперты IВUрrоg</t>
  </si>
  <si>
    <t>КЛ vprognozah.ru</t>
  </si>
  <si>
    <t>ФЕСТИВАЛЬ ФП - 2016/17</t>
  </si>
  <si>
    <t> 3. </t>
  </si>
  <si>
    <t> 4. </t>
  </si>
  <si>
    <t> 5. </t>
  </si>
  <si>
    <t> 6. </t>
  </si>
  <si>
    <t> 5 </t>
  </si>
  <si>
    <t> 4 </t>
  </si>
  <si>
    <t> 21 - 8 </t>
  </si>
  <si>
    <t> 145</t>
  </si>
  <si>
    <t> 3 </t>
  </si>
  <si>
    <t> 17 - 10 </t>
  </si>
  <si>
    <t> 120</t>
  </si>
  <si>
    <t> 13 - 11 </t>
  </si>
  <si>
    <t> 121</t>
  </si>
  <si>
    <t> 11 - 15 </t>
  </si>
  <si>
    <t> 122</t>
  </si>
  <si>
    <t> 9 - 19 </t>
  </si>
  <si>
    <t> 119</t>
  </si>
  <si>
    <t> 0 - 0 </t>
  </si>
  <si>
    <t> 0</t>
  </si>
  <si>
    <t> 15 - 12 </t>
  </si>
  <si>
    <t> 138</t>
  </si>
  <si>
    <t> 15 - 13 </t>
  </si>
  <si>
    <t> 11 - 12 </t>
  </si>
  <si>
    <t> 135</t>
  </si>
  <si>
    <t> 13 - 14 </t>
  </si>
  <si>
    <t> 126</t>
  </si>
  <si>
    <t> 15 - 14 </t>
  </si>
  <si>
    <t> 13 - 17 </t>
  </si>
  <si>
    <t> 128</t>
  </si>
  <si>
    <t> 27 - 6 </t>
  </si>
  <si>
    <t> 148</t>
  </si>
  <si>
    <t> 16 - 14 </t>
  </si>
  <si>
    <t> 124</t>
  </si>
  <si>
    <t> 12 - 13 </t>
  </si>
  <si>
    <t> 12 - 21 </t>
  </si>
  <si>
    <t> 115</t>
  </si>
  <si>
    <t> 0 - 15 </t>
  </si>
  <si>
    <t> -15 </t>
  </si>
  <si>
    <t> 14 - 10 </t>
  </si>
  <si>
    <t> 129</t>
  </si>
  <si>
    <t> 13 - 13 </t>
  </si>
  <si>
    <t> 7 - 18 </t>
  </si>
  <si>
    <t> 116</t>
  </si>
  <si>
    <t> 15 - 10 </t>
  </si>
  <si>
    <t> 154</t>
  </si>
  <si>
    <t> 12 - 9 </t>
  </si>
  <si>
    <t> 131</t>
  </si>
  <si>
    <t> 13 - 12 </t>
  </si>
  <si>
    <t> 132</t>
  </si>
  <si>
    <t> 13 - 9 </t>
  </si>
  <si>
    <t> 117</t>
  </si>
  <si>
    <t> 9 - 15 </t>
  </si>
  <si>
    <t> 9 - 16 </t>
  </si>
  <si>
    <t> 109</t>
  </si>
  <si>
    <t> 118</t>
  </si>
  <si>
    <t> 13 - 15 </t>
  </si>
  <si>
    <t> 134</t>
  </si>
  <si>
    <t> 12 - 15 </t>
  </si>
  <si>
    <t> 127</t>
  </si>
  <si>
    <t> 16 - 7 </t>
  </si>
  <si>
    <t> 146</t>
  </si>
  <si>
    <t> 20 - 8 </t>
  </si>
  <si>
    <t> 18 - 10 </t>
  </si>
  <si>
    <t> 125</t>
  </si>
  <si>
    <t> 11 - 19 </t>
  </si>
  <si>
    <t> 11 - 18 </t>
  </si>
  <si>
    <t> 112</t>
  </si>
  <si>
    <t> 12 - 12 </t>
  </si>
  <si>
    <t> 14 - 12 </t>
  </si>
  <si>
    <t> 10 - 16 </t>
  </si>
  <si>
    <t>МС</t>
  </si>
  <si>
    <t>MyFkip</t>
  </si>
  <si>
    <t>«Мастер-Cерия 2016/2017»</t>
  </si>
  <si>
    <t>PREDВИДЕНИЕ II 2016/17</t>
  </si>
  <si>
    <t xml:space="preserve"> Межсайтовый турнир PROFI OPEN 2016</t>
  </si>
  <si>
    <t>2:0</t>
  </si>
  <si>
    <t>0:2</t>
  </si>
  <si>
    <t>1:0</t>
  </si>
  <si>
    <t>3:0</t>
  </si>
  <si>
    <t>0:3</t>
  </si>
  <si>
    <t>0:0</t>
  </si>
  <si>
    <t>35-18</t>
  </si>
  <si>
    <t>21-22</t>
  </si>
  <si>
    <t>25-18</t>
  </si>
  <si>
    <t>23-34</t>
  </si>
  <si>
    <t>13-33</t>
  </si>
  <si>
    <t>24-18</t>
  </si>
  <si>
    <t>26-19</t>
  </si>
  <si>
    <t>22-19</t>
  </si>
  <si>
    <t>21-21</t>
  </si>
  <si>
    <t>16-25</t>
  </si>
  <si>
    <t>17-24</t>
  </si>
  <si>
    <t>25-22</t>
  </si>
  <si>
    <t>17-17</t>
  </si>
  <si>
    <t>22-20</t>
  </si>
  <si>
    <t>16-27</t>
  </si>
  <si>
    <t>30-19</t>
  </si>
  <si>
    <t>24-19</t>
  </si>
  <si>
    <t>20-28</t>
  </si>
  <si>
    <t>24-20</t>
  </si>
  <si>
    <t>20-22</t>
  </si>
  <si>
    <t>19-29</t>
  </si>
  <si>
    <t>9:7</t>
  </si>
  <si>
    <t>7:9</t>
  </si>
  <si>
    <t>Группа J</t>
  </si>
  <si>
    <t> 17 - 7 </t>
  </si>
  <si>
    <t> +10 </t>
  </si>
  <si>
    <t> 251</t>
  </si>
  <si>
    <t> 17 - 9 </t>
  </si>
  <si>
    <t> 258</t>
  </si>
  <si>
    <t> 257</t>
  </si>
  <si>
    <t> 12 - 14 </t>
  </si>
  <si>
    <t> 235</t>
  </si>
  <si>
    <t> 11 - 20 </t>
  </si>
  <si>
    <t> 8 - 17 </t>
  </si>
  <si>
    <t> 221</t>
  </si>
  <si>
    <t>Группа K</t>
  </si>
  <si>
    <t> 20 - 9 </t>
  </si>
  <si>
    <t> +11 </t>
  </si>
  <si>
    <t> 215</t>
  </si>
  <si>
    <t> 237</t>
  </si>
  <si>
    <t> 12 - 11 </t>
  </si>
  <si>
    <t> 250</t>
  </si>
  <si>
    <t> 10 - 21 </t>
  </si>
  <si>
    <t> 204</t>
  </si>
  <si>
    <t>Группа L</t>
  </si>
  <si>
    <t> 14 - 11 </t>
  </si>
  <si>
    <t> 233</t>
  </si>
  <si>
    <t> 13 - 16 </t>
  </si>
  <si>
    <t> 229</t>
  </si>
  <si>
    <t> 236</t>
  </si>
  <si>
    <t> 15 - 11 </t>
  </si>
  <si>
    <t> 8 - 16 </t>
  </si>
  <si>
    <t> 216</t>
  </si>
  <si>
    <t>Группа M</t>
  </si>
  <si>
    <t> 18 - 12 </t>
  </si>
  <si>
    <t> +6 </t>
  </si>
  <si>
    <t> 244</t>
  </si>
  <si>
    <t> 220</t>
  </si>
  <si>
    <t> 219</t>
  </si>
  <si>
    <t> 9 - 14 </t>
  </si>
  <si>
    <t> -5 </t>
  </si>
  <si>
    <t> 241</t>
  </si>
  <si>
    <t> 8 - 15 </t>
  </si>
  <si>
    <t>0 : 1</t>
  </si>
  <si>
    <t>Раз</t>
  </si>
  <si>
    <t>Профессионалы Прогноза</t>
  </si>
  <si>
    <t>21-15</t>
  </si>
  <si>
    <t>Liga1.ru</t>
  </si>
  <si>
    <t>14-15</t>
  </si>
  <si>
    <t>14-17</t>
  </si>
  <si>
    <t>16-13</t>
  </si>
  <si>
    <t>Лга КСП "Торпедо" - 2017</t>
  </si>
  <si>
    <t>18-9</t>
  </si>
  <si>
    <t>18-16</t>
  </si>
  <si>
    <t>17-16</t>
  </si>
  <si>
    <t>14-16</t>
  </si>
  <si>
    <t>6-19</t>
  </si>
  <si>
    <t>151</t>
  </si>
  <si>
    <t>153</t>
  </si>
  <si>
    <t>138</t>
  </si>
  <si>
    <t>131</t>
  </si>
  <si>
    <t>141</t>
  </si>
  <si>
    <t>116</t>
  </si>
  <si>
    <t>Группа Константина Станиславского</t>
  </si>
  <si>
    <t>Группа Сергея Дягилева</t>
  </si>
  <si>
    <t>22-11</t>
  </si>
  <si>
    <t>16-15</t>
  </si>
  <si>
    <t>15-14</t>
  </si>
  <si>
    <t>19-17</t>
  </si>
  <si>
    <t>11-16</t>
  </si>
  <si>
    <t>9-18</t>
  </si>
  <si>
    <t>165</t>
  </si>
  <si>
    <t>145</t>
  </si>
  <si>
    <t>147</t>
  </si>
  <si>
    <t>135</t>
  </si>
  <si>
    <t>140</t>
  </si>
  <si>
    <t>Группа Всеволода Мейерхольда</t>
  </si>
  <si>
    <t>22-13</t>
  </si>
  <si>
    <t>20-16</t>
  </si>
  <si>
    <t>16-16</t>
  </si>
  <si>
    <t>14-24</t>
  </si>
  <si>
    <t>23-16</t>
  </si>
  <si>
    <t>12-20</t>
  </si>
  <si>
    <t>162</t>
  </si>
  <si>
    <t>166</t>
  </si>
  <si>
    <t>156</t>
  </si>
  <si>
    <t>168</t>
  </si>
  <si>
    <t>164</t>
  </si>
  <si>
    <t>170</t>
  </si>
  <si>
    <t>Группа Александра Таирова</t>
  </si>
  <si>
    <t>20-8</t>
  </si>
  <si>
    <t>15-8</t>
  </si>
  <si>
    <t>12-15</t>
  </si>
  <si>
    <t>7-22</t>
  </si>
  <si>
    <t>137</t>
  </si>
  <si>
    <t>133</t>
  </si>
  <si>
    <t>132</t>
  </si>
  <si>
    <t>27-30</t>
  </si>
  <si>
    <t>31-34</t>
  </si>
  <si>
    <t>5 : 3</t>
  </si>
  <si>
    <t>3 : 5</t>
  </si>
  <si>
    <t>6 : 2</t>
  </si>
  <si>
    <t>2 : 6</t>
  </si>
  <si>
    <t>Бал</t>
  </si>
  <si>
    <t>ПК</t>
  </si>
  <si>
    <t>Оц.тр.</t>
  </si>
  <si>
    <t>Стиль 1</t>
  </si>
  <si>
    <t>Стиль 2</t>
  </si>
  <si>
    <t>сред(все)</t>
  </si>
  <si>
    <t>48-25-28</t>
  </si>
  <si>
    <t>43-26-32</t>
  </si>
  <si>
    <t>20-13</t>
  </si>
  <si>
    <t>48-24-28</t>
  </si>
  <si>
    <t>41-26-34</t>
  </si>
  <si>
    <t>56-19-25</t>
  </si>
  <si>
    <t>55-12-33</t>
  </si>
  <si>
    <t>47-25-28</t>
  </si>
  <si>
    <t>42-21-37</t>
  </si>
  <si>
    <t>52-28-21</t>
  </si>
  <si>
    <t>43-29-28</t>
  </si>
  <si>
    <t>40-27-33</t>
  </si>
  <si>
    <t>39-27-34</t>
  </si>
  <si>
    <t>22-16</t>
  </si>
  <si>
    <t>50-24-26</t>
  </si>
  <si>
    <t>48-22-29</t>
  </si>
  <si>
    <t>КФП Арсенал</t>
  </si>
  <si>
    <t>19-18</t>
  </si>
  <si>
    <t>46-28-26</t>
  </si>
  <si>
    <t>47-21-32</t>
  </si>
  <si>
    <t>43-38-20</t>
  </si>
  <si>
    <t>40-32-28</t>
  </si>
  <si>
    <t>45-28-28</t>
  </si>
  <si>
    <t>38-27-36</t>
  </si>
  <si>
    <t>0.98</t>
  </si>
  <si>
    <t>38-30-33</t>
  </si>
  <si>
    <t>35-25-40</t>
  </si>
  <si>
    <t>0.97</t>
  </si>
  <si>
    <t>38-34-28</t>
  </si>
  <si>
    <t>35-31-34</t>
  </si>
  <si>
    <t>38-43-19</t>
  </si>
  <si>
    <t>35-36-29</t>
  </si>
  <si>
    <t>КСП Торпедо им.Эдуарда Стрельцова</t>
  </si>
  <si>
    <t>49-27-24</t>
  </si>
  <si>
    <t>44-27-29</t>
  </si>
  <si>
    <t>42-25-33</t>
  </si>
  <si>
    <t>КЛФП Харьков</t>
  </si>
  <si>
    <t>46-36-18</t>
  </si>
  <si>
    <t>41-31-28</t>
  </si>
  <si>
    <t>57-23-20</t>
  </si>
  <si>
    <t>51-14-36</t>
  </si>
  <si>
    <t>36-36-28</t>
  </si>
  <si>
    <t>40-30-30</t>
  </si>
  <si>
    <t>48-20-33</t>
  </si>
  <si>
    <t>41-17-41</t>
  </si>
  <si>
    <t>0.92</t>
  </si>
  <si>
    <t>41-26-33</t>
  </si>
  <si>
    <t>40-23-37</t>
  </si>
  <si>
    <t>0.99</t>
  </si>
  <si>
    <t>47-40-13</t>
  </si>
  <si>
    <t>42-35-23</t>
  </si>
  <si>
    <t>33-25-42</t>
  </si>
  <si>
    <t>28-28-45</t>
  </si>
  <si>
    <t>51-33-17</t>
  </si>
  <si>
    <t>38-32-30</t>
  </si>
  <si>
    <t>39-29-33</t>
  </si>
  <si>
    <t>0.93</t>
  </si>
  <si>
    <t>26-55-19</t>
  </si>
  <si>
    <t>29-43-28</t>
  </si>
  <si>
    <t>38-38-24</t>
  </si>
  <si>
    <t>39-31-29</t>
  </si>
  <si>
    <t>35-17-48</t>
  </si>
  <si>
    <t>29-18-52</t>
  </si>
  <si>
    <t>33-32-35</t>
  </si>
  <si>
    <t>28-33-39</t>
  </si>
  <si>
    <t>61-14-25</t>
  </si>
  <si>
    <t>49-16-35</t>
  </si>
  <si>
    <t>44-29-27</t>
  </si>
  <si>
    <t>42-26-33</t>
  </si>
  <si>
    <t>47-28-25</t>
  </si>
  <si>
    <t>41-25-34</t>
  </si>
  <si>
    <t>ОЛФП</t>
  </si>
  <si>
    <t>43-24-33</t>
  </si>
  <si>
    <t>20-12</t>
  </si>
  <si>
    <t>12-8</t>
  </si>
  <si>
    <t>10-10</t>
  </si>
  <si>
    <t>10-8</t>
  </si>
  <si>
    <t>13-10</t>
  </si>
  <si>
    <t>5-9</t>
  </si>
  <si>
    <t>10-9</t>
  </si>
  <si>
    <t>8-15</t>
  </si>
  <si>
    <t>12-9</t>
  </si>
  <si>
    <t>9-15</t>
  </si>
  <si>
    <t>4-9</t>
  </si>
  <si>
    <t>5-6</t>
  </si>
  <si>
    <t>6-10</t>
  </si>
  <si>
    <t>6-13</t>
  </si>
  <si>
    <t>12-14</t>
  </si>
  <si>
    <t>9-13</t>
  </si>
  <si>
    <t>7-14</t>
  </si>
  <si>
    <t>11-18</t>
  </si>
  <si>
    <t>21-11</t>
  </si>
  <si>
    <t>20-21</t>
  </si>
  <si>
    <t>22-15</t>
  </si>
  <si>
    <t>23-14</t>
  </si>
  <si>
    <t>47-26</t>
  </si>
  <si>
    <t>41-22</t>
  </si>
  <si>
    <t>36-26</t>
  </si>
  <si>
    <t>26-26</t>
  </si>
  <si>
    <t>20-18</t>
  </si>
  <si>
    <t>26-43</t>
  </si>
  <si>
    <t>21-37</t>
  </si>
  <si>
    <t>22-41</t>
  </si>
  <si>
    <t>13:2</t>
  </si>
  <si>
    <t>2:13</t>
  </si>
  <si>
    <t>1. </t>
  </si>
  <si>
    <t> 7. </t>
  </si>
  <si>
    <t> 8. </t>
  </si>
  <si>
    <t> 9. </t>
  </si>
  <si>
    <t> 10. </t>
  </si>
  <si>
    <t> 11. </t>
  </si>
  <si>
    <t> 12. </t>
  </si>
  <si>
    <t>28 - 25</t>
  </si>
  <si>
    <t>31 - 22</t>
  </si>
  <si>
    <t>31 - 24</t>
  </si>
  <si>
    <t>26 - 26</t>
  </si>
  <si>
    <t>30 - 25</t>
  </si>
  <si>
    <t>27 - 31</t>
  </si>
  <si>
    <t>31 - 23</t>
  </si>
  <si>
    <t>28 - 29</t>
  </si>
  <si>
    <t>23 - 29</t>
  </si>
  <si>
    <t>22 - 28</t>
  </si>
  <si>
    <t>18 - 40</t>
  </si>
  <si>
    <t>0 : 3</t>
  </si>
  <si>
    <t>3 : 0</t>
  </si>
  <si>
    <t>2 :4</t>
  </si>
  <si>
    <t>0 : 9</t>
  </si>
  <si>
    <t>9 : 0</t>
  </si>
  <si>
    <t>ОВЗМС</t>
  </si>
  <si>
    <t>28-15</t>
  </si>
  <si>
    <t>13</t>
  </si>
  <si>
    <t>23-17</t>
  </si>
  <si>
    <t>22-21</t>
  </si>
  <si>
    <t>-1</t>
  </si>
  <si>
    <t>13-32</t>
  </si>
  <si>
    <t>-19</t>
  </si>
  <si>
    <t>25-11</t>
  </si>
  <si>
    <t>24-12</t>
  </si>
  <si>
    <t>20-19</t>
  </si>
  <si>
    <t>15-26</t>
  </si>
  <si>
    <t>13-30</t>
  </si>
  <si>
    <t>КСП Интербригада/Futbick.ru</t>
  </si>
  <si>
    <t>Эксперт Лига №3</t>
  </si>
  <si>
    <t>24-23</t>
  </si>
  <si>
    <t>34-18</t>
  </si>
  <si>
    <t>24-22</t>
  </si>
  <si>
    <t>23-22</t>
  </si>
  <si>
    <t>11-42</t>
  </si>
  <si>
    <t>27-15</t>
  </si>
  <si>
    <t>24-17</t>
  </si>
  <si>
    <t>30-23</t>
  </si>
  <si>
    <t>21-20</t>
  </si>
  <si>
    <t>13-41</t>
  </si>
  <si>
    <t>32-17</t>
  </si>
  <si>
    <t>42-17</t>
  </si>
  <si>
    <t>27-26</t>
  </si>
  <si>
    <t>24-26</t>
  </si>
  <si>
    <t>26-27</t>
  </si>
  <si>
    <t>12-50</t>
  </si>
  <si>
    <t>25-13</t>
  </si>
  <si>
    <t>22-18</t>
  </si>
  <si>
    <t>23-20</t>
  </si>
  <si>
    <t>24-31</t>
  </si>
  <si>
    <t>12</t>
  </si>
  <si>
    <t>-7</t>
  </si>
  <si>
    <t>-16</t>
  </si>
  <si>
    <t>20-17</t>
  </si>
  <si>
    <t>18-23</t>
  </si>
  <si>
    <t>-5</t>
  </si>
  <si>
    <t>-17</t>
  </si>
  <si>
    <t>27-19</t>
  </si>
  <si>
    <t>23-21</t>
  </si>
  <si>
    <t>8</t>
  </si>
  <si>
    <t>-10</t>
  </si>
  <si>
    <t>25-14</t>
  </si>
  <si>
    <t>18-19</t>
  </si>
  <si>
    <t>16-17</t>
  </si>
  <si>
    <t>18-26</t>
  </si>
  <si>
    <t>-6</t>
  </si>
  <si>
    <t>-8</t>
  </si>
  <si>
    <t>11</t>
  </si>
  <si>
    <t>23-15</t>
  </si>
  <si>
    <t>18-20</t>
  </si>
  <si>
    <t>19-25</t>
  </si>
  <si>
    <t>17-23</t>
  </si>
  <si>
    <t>16-22</t>
  </si>
  <si>
    <t>-2</t>
  </si>
  <si>
    <t>15-9</t>
  </si>
  <si>
    <t>17-10</t>
  </si>
  <si>
    <t>9-21</t>
  </si>
  <si>
    <t>11-21</t>
  </si>
  <si>
    <t>19-14</t>
  </si>
  <si>
    <t>18-18</t>
  </si>
  <si>
    <t>14-19</t>
  </si>
  <si>
    <t>Группа Андрея Тарковского</t>
  </si>
  <si>
    <t>Группа Леонида Быкова</t>
  </si>
  <si>
    <t>7</t>
  </si>
  <si>
    <t>28-20</t>
  </si>
  <si>
    <t>32-20</t>
  </si>
  <si>
    <t>28-19</t>
  </si>
  <si>
    <t>29-22</t>
  </si>
  <si>
    <t>27-29</t>
  </si>
  <si>
    <t>26-29</t>
  </si>
  <si>
    <t>26-25</t>
  </si>
  <si>
    <t>20-29</t>
  </si>
  <si>
    <t>27-31</t>
  </si>
  <si>
    <t>22-35</t>
  </si>
  <si>
    <t>27-28</t>
  </si>
  <si>
    <t>26-32</t>
  </si>
  <si>
    <t>28-27</t>
  </si>
  <si>
    <t>9</t>
  </si>
  <si>
    <t>32-23</t>
  </si>
  <si>
    <t>30-26</t>
  </si>
  <si>
    <t>34-27</t>
  </si>
  <si>
    <t>27-24</t>
  </si>
  <si>
    <t>32-28</t>
  </si>
  <si>
    <t>31-29</t>
  </si>
  <si>
    <t>34-33</t>
  </si>
  <si>
    <t>27-27</t>
  </si>
  <si>
    <t>19-38</t>
  </si>
  <si>
    <t>25-38</t>
  </si>
  <si>
    <t>25-26</t>
  </si>
  <si>
    <t>30-22</t>
  </si>
  <si>
    <t>33-22</t>
  </si>
  <si>
    <t>10</t>
  </si>
  <si>
    <t>-3</t>
  </si>
  <si>
    <t>20-36</t>
  </si>
  <si>
    <t>-9</t>
  </si>
  <si>
    <t>27-21</t>
  </si>
  <si>
    <t>25-27</t>
  </si>
  <si>
    <t>22-25</t>
  </si>
  <si>
    <t>19-27</t>
  </si>
  <si>
    <t>25-19</t>
  </si>
  <si>
    <t>27-22</t>
  </si>
  <si>
    <t>26-23</t>
  </si>
  <si>
    <t>0</t>
  </si>
  <si>
    <t>16-12</t>
  </si>
  <si>
    <t>12-23</t>
  </si>
  <si>
    <t>12-21</t>
  </si>
  <si>
    <t>129</t>
  </si>
  <si>
    <t>128</t>
  </si>
  <si>
    <t>124</t>
  </si>
  <si>
    <t>121</t>
  </si>
  <si>
    <t>86</t>
  </si>
  <si>
    <t>31-20</t>
  </si>
  <si>
    <t>28-22</t>
  </si>
  <si>
    <t>21-31</t>
  </si>
  <si>
    <t>22-22</t>
  </si>
  <si>
    <t>30-32</t>
  </si>
  <si>
    <t>21-33</t>
  </si>
  <si>
    <t>36-12</t>
  </si>
  <si>
    <t>21-29</t>
  </si>
  <si>
    <t>12-31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</si>
</sst>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#,##0.0"/>
  </numFmts>
  <fonts count="11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sz val="48"/>
      <color indexed="8"/>
      <name val="Verdana"/>
      <family val="2"/>
    </font>
    <font>
      <sz val="11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9"/>
      <color indexed="55"/>
      <name val="Verdana"/>
      <family val="2"/>
    </font>
    <font>
      <sz val="11"/>
      <color indexed="10"/>
      <name val="Verdan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 Cyr"/>
      <family val="0"/>
    </font>
    <font>
      <b/>
      <sz val="10"/>
      <color indexed="63"/>
      <name val="Verdana"/>
      <family val="2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color indexed="18"/>
      <name val="Calibri"/>
      <family val="2"/>
    </font>
    <font>
      <u val="single"/>
      <sz val="12"/>
      <color indexed="8"/>
      <name val="Verdana"/>
      <family val="2"/>
    </font>
    <font>
      <sz val="7"/>
      <color indexed="8"/>
      <name val="Times New Roman"/>
      <family val="1"/>
    </font>
    <font>
      <b/>
      <sz val="12"/>
      <color indexed="18"/>
      <name val="Calibri"/>
      <family val="2"/>
    </font>
    <font>
      <sz val="10"/>
      <color indexed="63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56"/>
      <name val="Verdana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30"/>
      <name val="Verdana"/>
      <family val="2"/>
    </font>
    <font>
      <sz val="9"/>
      <color indexed="30"/>
      <name val="Verdana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6"/>
      <color indexed="30"/>
      <name val="Verdana"/>
      <family val="2"/>
    </font>
    <font>
      <b/>
      <sz val="10"/>
      <color indexed="8"/>
      <name val="Verdana"/>
      <family val="2"/>
    </font>
    <font>
      <b/>
      <sz val="18"/>
      <color indexed="8"/>
      <name val="Calibri"/>
      <family val="2"/>
    </font>
    <font>
      <b/>
      <sz val="14"/>
      <color indexed="8"/>
      <name val="Georgia"/>
      <family val="1"/>
    </font>
    <font>
      <b/>
      <sz val="16"/>
      <color indexed="8"/>
      <name val="Calibri"/>
      <family val="2"/>
    </font>
    <font>
      <sz val="14"/>
      <color indexed="12"/>
      <name val="Calibri"/>
      <family val="2"/>
    </font>
    <font>
      <sz val="16"/>
      <color indexed="10"/>
      <name val="Arial Cyr"/>
      <family val="0"/>
    </font>
    <font>
      <sz val="10"/>
      <name val="Arial Cyr"/>
      <family val="0"/>
    </font>
    <font>
      <sz val="12"/>
      <color indexed="36"/>
      <name val="Arial CYR"/>
      <family val="0"/>
    </font>
    <font>
      <b/>
      <i/>
      <sz val="14"/>
      <color indexed="8"/>
      <name val="Calibri"/>
      <family val="2"/>
    </font>
    <font>
      <b/>
      <i/>
      <sz val="11"/>
      <color indexed="8"/>
      <name val="Verdana"/>
      <family val="2"/>
    </font>
    <font>
      <u val="single"/>
      <sz val="10"/>
      <color indexed="63"/>
      <name val="Verdan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0"/>
      <color rgb="FF333333"/>
      <name val="Verdana"/>
      <family val="2"/>
    </font>
    <font>
      <sz val="11"/>
      <color theme="1"/>
      <name val="Verdana"/>
      <family val="2"/>
    </font>
    <font>
      <sz val="11"/>
      <color rgb="FF0070C0"/>
      <name val="Verdana"/>
      <family val="2"/>
    </font>
    <font>
      <sz val="9"/>
      <color rgb="FF0070C0"/>
      <name val="Verdana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theme="1"/>
      <name val="Calibri"/>
      <family val="2"/>
    </font>
    <font>
      <sz val="16"/>
      <color rgb="FF0070C0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Calibri"/>
      <family val="2"/>
    </font>
    <font>
      <sz val="10"/>
      <color rgb="FF333333"/>
      <name val="Verdana"/>
      <family val="2"/>
    </font>
    <font>
      <b/>
      <sz val="11"/>
      <color rgb="FF000000"/>
      <name val="Calibri"/>
      <family val="2"/>
    </font>
    <font>
      <sz val="14"/>
      <color rgb="FF0000FF"/>
      <name val="Calibri"/>
      <family val="2"/>
    </font>
    <font>
      <sz val="12"/>
      <color rgb="FF7030A0"/>
      <name val="Arial CYR"/>
      <family val="0"/>
    </font>
    <font>
      <u val="single"/>
      <sz val="10"/>
      <color rgb="FF333333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theme="1"/>
      <name val="Verdana"/>
      <family val="2"/>
    </font>
    <font>
      <b/>
      <sz val="14"/>
      <color rgb="FF000000"/>
      <name val="Georgia"/>
      <family val="1"/>
    </font>
    <font>
      <u val="single"/>
      <sz val="12"/>
      <color rgb="FF000000"/>
      <name val="Verdana"/>
      <family val="2"/>
    </font>
    <font>
      <sz val="9"/>
      <color rgb="FF000000"/>
      <name val="Calibri"/>
      <family val="2"/>
    </font>
    <font>
      <b/>
      <sz val="12"/>
      <color rgb="FF000080"/>
      <name val="Calibri"/>
      <family val="2"/>
    </font>
    <font>
      <b/>
      <sz val="9"/>
      <color rgb="FF000000"/>
      <name val="Calibri"/>
      <family val="2"/>
    </font>
    <font>
      <sz val="12"/>
      <color rgb="FF000080"/>
      <name val="Calibri"/>
      <family val="2"/>
    </font>
    <font>
      <b/>
      <sz val="1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FF"/>
        <bgColor indexed="64"/>
      </patternFill>
    </fill>
    <fill>
      <patternFill patternType="solid">
        <fgColor rgb="FF66E238"/>
        <bgColor indexed="64"/>
      </patternFill>
    </fill>
    <fill>
      <patternFill patternType="solid">
        <fgColor rgb="FFF7E76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838"/>
        <bgColor indexed="64"/>
      </patternFill>
    </fill>
    <fill>
      <patternFill patternType="solid">
        <fgColor rgb="FFFFCF37"/>
        <bgColor indexed="64"/>
      </patternFill>
    </fill>
    <fill>
      <patternFill patternType="solid">
        <fgColor rgb="FFF8D8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FC20"/>
        <bgColor indexed="64"/>
      </patternFill>
    </fill>
    <fill>
      <patternFill patternType="solid">
        <fgColor rgb="FFFFEB00"/>
        <bgColor indexed="64"/>
      </patternFill>
    </fill>
    <fill>
      <patternFill patternType="solid">
        <fgColor theme="1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medium"/>
    </border>
    <border>
      <left style="thick"/>
      <right style="medium"/>
      <top/>
      <bottom style="thick"/>
    </border>
    <border>
      <left/>
      <right style="thick"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/>
      <right style="thick"/>
      <top style="medium"/>
      <bottom style="thin"/>
    </border>
    <border>
      <left style="medium"/>
      <right/>
      <top style="medium"/>
      <bottom/>
    </border>
    <border>
      <left style="double">
        <color theme="7" tint="-0.24993999302387238"/>
      </left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/>
    </border>
    <border>
      <left/>
      <right/>
      <top style="double">
        <color theme="7" tint="-0.24993999302387238"/>
      </top>
      <bottom style="medium"/>
    </border>
    <border>
      <left/>
      <right style="double">
        <color theme="7" tint="-0.24993999302387238"/>
      </right>
      <top style="double">
        <color theme="7" tint="-0.24993999302387238"/>
      </top>
      <bottom style="medium"/>
    </border>
    <border>
      <left/>
      <right style="medium"/>
      <top/>
      <bottom style="thin"/>
    </border>
    <border>
      <left style="medium">
        <color rgb="FF888888"/>
      </left>
      <right/>
      <top style="medium">
        <color rgb="FF888888"/>
      </top>
      <bottom/>
    </border>
    <border>
      <left/>
      <right/>
      <top style="medium">
        <color rgb="FF888888"/>
      </top>
      <bottom/>
    </border>
    <border>
      <left/>
      <right style="medium">
        <color rgb="FF888888"/>
      </right>
      <top style="medium">
        <color rgb="FF888888"/>
      </top>
      <bottom/>
    </border>
    <border>
      <left style="medium">
        <color rgb="FF888888"/>
      </left>
      <right/>
      <top/>
      <bottom/>
    </border>
    <border>
      <left/>
      <right style="medium">
        <color rgb="FF888888"/>
      </right>
      <top/>
      <bottom/>
    </border>
    <border>
      <left style="medium">
        <color rgb="FF888888"/>
      </left>
      <right/>
      <top/>
      <bottom style="medium">
        <color rgb="FF888888"/>
      </bottom>
    </border>
    <border>
      <left/>
      <right/>
      <top/>
      <bottom style="medium">
        <color rgb="FF888888"/>
      </bottom>
    </border>
    <border>
      <left/>
      <right style="medium">
        <color rgb="FF888888"/>
      </right>
      <top/>
      <bottom style="medium">
        <color rgb="FF888888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medium"/>
      <bottom style="medium"/>
    </border>
    <border>
      <left style="double"/>
      <right/>
      <top/>
      <bottom/>
    </border>
    <border>
      <left style="medium"/>
      <right/>
      <top/>
      <bottom style="medium"/>
    </border>
    <border>
      <left style="double"/>
      <right style="double"/>
      <top style="double"/>
      <bottom/>
    </border>
    <border>
      <left style="double">
        <color theme="7" tint="-0.24993999302387238"/>
      </left>
      <right/>
      <top style="double">
        <color theme="7" tint="-0.24993999302387238"/>
      </top>
      <bottom style="medium"/>
    </border>
    <border>
      <left/>
      <right style="medium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ck"/>
    </border>
    <border>
      <left/>
      <right/>
      <top style="thick"/>
      <bottom/>
    </border>
    <border>
      <left/>
      <right style="double">
        <color theme="7" tint="-0.24993999302387238"/>
      </right>
      <top/>
      <bottom>
        <color indexed="63"/>
      </bottom>
    </border>
    <border>
      <left style="double">
        <color theme="7" tint="-0.24993999302387238"/>
      </left>
      <right style="medium"/>
      <top/>
      <bottom>
        <color indexed="63"/>
      </bottom>
    </border>
    <border>
      <left style="double"/>
      <right style="double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8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Alignment="1">
      <alignment horizontal="right"/>
    </xf>
    <xf numFmtId="0" fontId="84" fillId="0" borderId="0" xfId="0" applyFont="1" applyAlignment="1">
      <alignment/>
    </xf>
    <xf numFmtId="0" fontId="84" fillId="0" borderId="0" xfId="0" applyFont="1" applyAlignment="1">
      <alignment horizontal="right"/>
    </xf>
    <xf numFmtId="0" fontId="85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5" fillId="0" borderId="10" xfId="0" applyFont="1" applyFill="1" applyBorder="1" applyAlignment="1">
      <alignment horizontal="right" wrapText="1"/>
    </xf>
    <xf numFmtId="0" fontId="15" fillId="0" borderId="11" xfId="0" applyFont="1" applyFill="1" applyBorder="1" applyAlignment="1">
      <alignment horizontal="right" wrapText="1"/>
    </xf>
    <xf numFmtId="0" fontId="14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86" fillId="0" borderId="12" xfId="0" applyFont="1" applyBorder="1" applyAlignment="1">
      <alignment horizontal="center" vertical="top" wrapText="1"/>
    </xf>
    <xf numFmtId="0" fontId="86" fillId="0" borderId="13" xfId="0" applyFont="1" applyBorder="1" applyAlignment="1">
      <alignment horizontal="center" vertical="top" wrapText="1"/>
    </xf>
    <xf numFmtId="0" fontId="87" fillId="0" borderId="14" xfId="0" applyFont="1" applyBorder="1" applyAlignment="1">
      <alignment horizontal="center" vertical="top" wrapText="1"/>
    </xf>
    <xf numFmtId="0" fontId="87" fillId="0" borderId="15" xfId="0" applyFont="1" applyBorder="1" applyAlignment="1">
      <alignment horizontal="center" vertical="top" wrapText="1"/>
    </xf>
    <xf numFmtId="0" fontId="87" fillId="0" borderId="16" xfId="0" applyFont="1" applyBorder="1" applyAlignment="1">
      <alignment horizontal="center" vertical="top" wrapText="1"/>
    </xf>
    <xf numFmtId="0" fontId="87" fillId="0" borderId="17" xfId="0" applyFont="1" applyBorder="1" applyAlignment="1">
      <alignment horizontal="center" vertical="top" wrapText="1"/>
    </xf>
    <xf numFmtId="0" fontId="87" fillId="0" borderId="18" xfId="0" applyFont="1" applyBorder="1" applyAlignment="1">
      <alignment horizontal="center" vertical="top" wrapText="1"/>
    </xf>
    <xf numFmtId="0" fontId="87" fillId="0" borderId="19" xfId="0" applyFont="1" applyBorder="1" applyAlignment="1">
      <alignment horizontal="center" vertical="top" wrapText="1"/>
    </xf>
    <xf numFmtId="0" fontId="0" fillId="33" borderId="0" xfId="0" applyFill="1" applyAlignment="1">
      <alignment vertical="top" wrapText="1"/>
    </xf>
    <xf numFmtId="0" fontId="0" fillId="0" borderId="0" xfId="0" applyAlignment="1">
      <alignment wrapText="1"/>
    </xf>
    <xf numFmtId="0" fontId="86" fillId="0" borderId="20" xfId="0" applyFont="1" applyBorder="1" applyAlignment="1">
      <alignment horizontal="center" vertical="top" wrapText="1"/>
    </xf>
    <xf numFmtId="0" fontId="86" fillId="0" borderId="21" xfId="0" applyFont="1" applyBorder="1" applyAlignment="1">
      <alignment horizontal="center" vertical="top" wrapText="1"/>
    </xf>
    <xf numFmtId="0" fontId="86" fillId="0" borderId="22" xfId="0" applyFont="1" applyBorder="1" applyAlignment="1">
      <alignment horizontal="center" vertical="top" wrapText="1"/>
    </xf>
    <xf numFmtId="0" fontId="87" fillId="0" borderId="23" xfId="0" applyFont="1" applyBorder="1" applyAlignment="1">
      <alignment horizontal="center" vertical="top" wrapText="1"/>
    </xf>
    <xf numFmtId="0" fontId="87" fillId="0" borderId="24" xfId="0" applyFont="1" applyBorder="1" applyAlignment="1">
      <alignment horizontal="center" vertical="top" wrapText="1"/>
    </xf>
    <xf numFmtId="0" fontId="87" fillId="0" borderId="25" xfId="0" applyFont="1" applyBorder="1" applyAlignment="1">
      <alignment horizontal="center" vertical="top" wrapText="1"/>
    </xf>
    <xf numFmtId="0" fontId="87" fillId="0" borderId="26" xfId="0" applyFont="1" applyBorder="1" applyAlignment="1">
      <alignment horizontal="center" vertical="top" wrapText="1"/>
    </xf>
    <xf numFmtId="0" fontId="87" fillId="0" borderId="27" xfId="0" applyFont="1" applyBorder="1" applyAlignment="1">
      <alignment horizontal="center" vertical="top" wrapText="1"/>
    </xf>
    <xf numFmtId="0" fontId="87" fillId="0" borderId="2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4" fillId="0" borderId="0" xfId="0" applyFont="1" applyAlignment="1">
      <alignment horizontal="center"/>
    </xf>
    <xf numFmtId="0" fontId="73" fillId="0" borderId="0" xfId="0" applyFont="1" applyAlignment="1">
      <alignment/>
    </xf>
    <xf numFmtId="0" fontId="87" fillId="0" borderId="29" xfId="0" applyFont="1" applyBorder="1" applyAlignment="1">
      <alignment horizontal="center" vertical="top" wrapText="1"/>
    </xf>
    <xf numFmtId="0" fontId="87" fillId="0" borderId="30" xfId="0" applyFont="1" applyBorder="1" applyAlignment="1">
      <alignment horizontal="center" vertical="top" wrapText="1"/>
    </xf>
    <xf numFmtId="49" fontId="88" fillId="34" borderId="31" xfId="0" applyNumberFormat="1" applyFont="1" applyFill="1" applyBorder="1" applyAlignment="1">
      <alignment horizontal="center"/>
    </xf>
    <xf numFmtId="49" fontId="88" fillId="35" borderId="3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32" xfId="0" applyFont="1" applyFill="1" applyBorder="1" applyAlignment="1">
      <alignment wrapText="1"/>
    </xf>
    <xf numFmtId="0" fontId="17" fillId="0" borderId="32" xfId="0" applyFont="1" applyFill="1" applyBorder="1" applyAlignment="1">
      <alignment/>
    </xf>
    <xf numFmtId="0" fontId="15" fillId="0" borderId="33" xfId="0" applyFont="1" applyFill="1" applyBorder="1" applyAlignment="1">
      <alignment wrapText="1"/>
    </xf>
    <xf numFmtId="0" fontId="17" fillId="0" borderId="33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8" fillId="36" borderId="14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64" fontId="3" fillId="0" borderId="3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1" fontId="8" fillId="36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1" fontId="8" fillId="36" borderId="47" xfId="0" applyNumberFormat="1" applyFont="1" applyFill="1" applyBorder="1" applyAlignment="1">
      <alignment horizontal="center" vertical="center"/>
    </xf>
    <xf numFmtId="1" fontId="5" fillId="0" borderId="48" xfId="0" applyNumberFormat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64" fontId="3" fillId="0" borderId="49" xfId="0" applyNumberFormat="1" applyFont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4" fontId="0" fillId="0" borderId="0" xfId="0" applyNumberFormat="1" applyAlignment="1">
      <alignment/>
    </xf>
    <xf numFmtId="0" fontId="89" fillId="0" borderId="42" xfId="0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Alignment="1">
      <alignment/>
    </xf>
    <xf numFmtId="49" fontId="87" fillId="0" borderId="29" xfId="0" applyNumberFormat="1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6" fontId="14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8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4" fillId="37" borderId="0" xfId="0" applyFont="1" applyFill="1" applyAlignment="1">
      <alignment/>
    </xf>
    <xf numFmtId="0" fontId="3" fillId="0" borderId="61" xfId="0" applyFont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3" fillId="0" borderId="6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3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82" fillId="0" borderId="0" xfId="0" applyNumberFormat="1" applyFont="1" applyAlignment="1">
      <alignment/>
    </xf>
    <xf numFmtId="0" fontId="84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0" fontId="84" fillId="0" borderId="0" xfId="0" applyNumberFormat="1" applyFont="1" applyAlignment="1">
      <alignment horizontal="center"/>
    </xf>
    <xf numFmtId="0" fontId="88" fillId="34" borderId="3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0" borderId="34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vertical="center"/>
    </xf>
    <xf numFmtId="49" fontId="3" fillId="0" borderId="44" xfId="0" applyNumberFormat="1" applyFont="1" applyBorder="1" applyAlignment="1">
      <alignment vertical="center"/>
    </xf>
    <xf numFmtId="49" fontId="3" fillId="0" borderId="4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" fontId="8" fillId="36" borderId="54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49" fontId="5" fillId="0" borderId="63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5" fillId="0" borderId="62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164" fontId="5" fillId="0" borderId="62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64" fontId="32" fillId="0" borderId="54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64" fontId="32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9" fontId="73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73" fillId="0" borderId="0" xfId="0" applyNumberFormat="1" applyFont="1" applyFill="1" applyAlignment="1">
      <alignment horizontal="center"/>
    </xf>
    <xf numFmtId="0" fontId="27" fillId="38" borderId="55" xfId="0" applyFont="1" applyFill="1" applyBorder="1" applyAlignment="1">
      <alignment horizontal="center" vertical="center"/>
    </xf>
    <xf numFmtId="49" fontId="29" fillId="0" borderId="60" xfId="0" applyNumberFormat="1" applyFont="1" applyBorder="1" applyAlignment="1">
      <alignment horizontal="center" vertical="center"/>
    </xf>
    <xf numFmtId="0" fontId="27" fillId="38" borderId="42" xfId="0" applyFont="1" applyFill="1" applyBorder="1" applyAlignment="1">
      <alignment horizontal="center" vertical="center"/>
    </xf>
    <xf numFmtId="49" fontId="29" fillId="0" borderId="58" xfId="0" applyNumberFormat="1" applyFont="1" applyBorder="1" applyAlignment="1">
      <alignment horizontal="center" vertical="center"/>
    </xf>
    <xf numFmtId="0" fontId="27" fillId="39" borderId="42" xfId="0" applyFont="1" applyFill="1" applyBorder="1" applyAlignment="1">
      <alignment horizontal="center" vertical="center"/>
    </xf>
    <xf numFmtId="0" fontId="27" fillId="40" borderId="42" xfId="0" applyFont="1" applyFill="1" applyBorder="1" applyAlignment="1">
      <alignment horizontal="center" vertical="center"/>
    </xf>
    <xf numFmtId="0" fontId="27" fillId="40" borderId="56" xfId="0" applyFont="1" applyFill="1" applyBorder="1" applyAlignment="1">
      <alignment horizontal="center" vertical="center"/>
    </xf>
    <xf numFmtId="49" fontId="29" fillId="0" borderId="66" xfId="0" applyNumberFormat="1" applyFont="1" applyBorder="1" applyAlignment="1">
      <alignment horizontal="center" vertical="center"/>
    </xf>
    <xf numFmtId="49" fontId="5" fillId="41" borderId="67" xfId="0" applyNumberFormat="1" applyFont="1" applyFill="1" applyBorder="1" applyAlignment="1">
      <alignment vertical="center"/>
    </xf>
    <xf numFmtId="49" fontId="5" fillId="41" borderId="68" xfId="0" applyNumberFormat="1" applyFont="1" applyFill="1" applyBorder="1" applyAlignment="1">
      <alignment vertical="center"/>
    </xf>
    <xf numFmtId="49" fontId="5" fillId="41" borderId="69" xfId="0" applyNumberFormat="1" applyFont="1" applyFill="1" applyBorder="1" applyAlignment="1">
      <alignment vertical="center"/>
    </xf>
    <xf numFmtId="49" fontId="5" fillId="41" borderId="44" xfId="0" applyNumberFormat="1" applyFont="1" applyFill="1" applyBorder="1" applyAlignment="1">
      <alignment vertical="center"/>
    </xf>
    <xf numFmtId="49" fontId="5" fillId="41" borderId="70" xfId="0" applyNumberFormat="1" applyFont="1" applyFill="1" applyBorder="1" applyAlignment="1">
      <alignment vertical="center"/>
    </xf>
    <xf numFmtId="49" fontId="5" fillId="41" borderId="45" xfId="0" applyNumberFormat="1" applyFont="1" applyFill="1" applyBorder="1" applyAlignment="1">
      <alignment vertical="center"/>
    </xf>
    <xf numFmtId="49" fontId="3" fillId="41" borderId="44" xfId="0" applyNumberFormat="1" applyFont="1" applyFill="1" applyBorder="1" applyAlignment="1">
      <alignment vertical="center"/>
    </xf>
    <xf numFmtId="49" fontId="3" fillId="41" borderId="70" xfId="0" applyNumberFormat="1" applyFont="1" applyFill="1" applyBorder="1" applyAlignment="1">
      <alignment vertical="center"/>
    </xf>
    <xf numFmtId="49" fontId="3" fillId="41" borderId="45" xfId="0" applyNumberFormat="1" applyFont="1" applyFill="1" applyBorder="1" applyAlignment="1">
      <alignment vertical="center"/>
    </xf>
    <xf numFmtId="0" fontId="3" fillId="42" borderId="44" xfId="0" applyNumberFormat="1" applyFont="1" applyFill="1" applyBorder="1" applyAlignment="1">
      <alignment vertical="center"/>
    </xf>
    <xf numFmtId="0" fontId="3" fillId="42" borderId="70" xfId="0" applyNumberFormat="1" applyFont="1" applyFill="1" applyBorder="1" applyAlignment="1">
      <alignment vertical="center"/>
    </xf>
    <xf numFmtId="0" fontId="3" fillId="42" borderId="45" xfId="0" applyNumberFormat="1" applyFont="1" applyFill="1" applyBorder="1" applyAlignment="1">
      <alignment vertical="center"/>
    </xf>
    <xf numFmtId="0" fontId="3" fillId="43" borderId="44" xfId="0" applyNumberFormat="1" applyFont="1" applyFill="1" applyBorder="1" applyAlignment="1">
      <alignment vertical="center"/>
    </xf>
    <xf numFmtId="0" fontId="3" fillId="43" borderId="70" xfId="0" applyNumberFormat="1" applyFont="1" applyFill="1" applyBorder="1" applyAlignment="1">
      <alignment vertical="center"/>
    </xf>
    <xf numFmtId="0" fontId="3" fillId="43" borderId="45" xfId="0" applyNumberFormat="1" applyFont="1" applyFill="1" applyBorder="1" applyAlignment="1">
      <alignment vertical="center"/>
    </xf>
    <xf numFmtId="0" fontId="3" fillId="43" borderId="71" xfId="0" applyNumberFormat="1" applyFont="1" applyFill="1" applyBorder="1" applyAlignment="1">
      <alignment vertical="center"/>
    </xf>
    <xf numFmtId="0" fontId="3" fillId="43" borderId="72" xfId="0" applyNumberFormat="1" applyFont="1" applyFill="1" applyBorder="1" applyAlignment="1">
      <alignment vertical="center"/>
    </xf>
    <xf numFmtId="0" fontId="3" fillId="43" borderId="73" xfId="0" applyNumberFormat="1" applyFont="1" applyFill="1" applyBorder="1" applyAlignment="1">
      <alignment vertical="center"/>
    </xf>
    <xf numFmtId="0" fontId="5" fillId="41" borderId="68" xfId="0" applyNumberFormat="1" applyFont="1" applyFill="1" applyBorder="1" applyAlignment="1">
      <alignment vertical="center"/>
    </xf>
    <xf numFmtId="0" fontId="5" fillId="41" borderId="74" xfId="0" applyNumberFormat="1" applyFont="1" applyFill="1" applyBorder="1" applyAlignment="1">
      <alignment vertical="center"/>
    </xf>
    <xf numFmtId="0" fontId="5" fillId="41" borderId="70" xfId="0" applyNumberFormat="1" applyFont="1" applyFill="1" applyBorder="1" applyAlignment="1">
      <alignment vertical="center"/>
    </xf>
    <xf numFmtId="0" fontId="5" fillId="41" borderId="75" xfId="0" applyNumberFormat="1" applyFont="1" applyFill="1" applyBorder="1" applyAlignment="1">
      <alignment vertical="center"/>
    </xf>
    <xf numFmtId="0" fontId="3" fillId="41" borderId="70" xfId="0" applyNumberFormat="1" applyFont="1" applyFill="1" applyBorder="1" applyAlignment="1">
      <alignment vertical="center"/>
    </xf>
    <xf numFmtId="0" fontId="3" fillId="41" borderId="75" xfId="0" applyNumberFormat="1" applyFont="1" applyFill="1" applyBorder="1" applyAlignment="1">
      <alignment vertical="center"/>
    </xf>
    <xf numFmtId="0" fontId="3" fillId="42" borderId="75" xfId="0" applyNumberFormat="1" applyFont="1" applyFill="1" applyBorder="1" applyAlignment="1">
      <alignment vertical="center"/>
    </xf>
    <xf numFmtId="0" fontId="3" fillId="43" borderId="75" xfId="0" applyNumberFormat="1" applyFont="1" applyFill="1" applyBorder="1" applyAlignment="1">
      <alignment vertical="center"/>
    </xf>
    <xf numFmtId="0" fontId="3" fillId="43" borderId="76" xfId="0" applyNumberFormat="1" applyFont="1" applyFill="1" applyBorder="1" applyAlignment="1">
      <alignment vertical="center"/>
    </xf>
    <xf numFmtId="49" fontId="5" fillId="0" borderId="44" xfId="0" applyNumberFormat="1" applyFont="1" applyBorder="1" applyAlignment="1">
      <alignment/>
    </xf>
    <xf numFmtId="0" fontId="5" fillId="0" borderId="70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0" xfId="0" applyAlignment="1">
      <alignment/>
    </xf>
    <xf numFmtId="0" fontId="27" fillId="38" borderId="38" xfId="0" applyFont="1" applyFill="1" applyBorder="1" applyAlignment="1">
      <alignment horizontal="center" vertical="center"/>
    </xf>
    <xf numFmtId="0" fontId="3" fillId="38" borderId="42" xfId="0" applyFont="1" applyFill="1" applyBorder="1" applyAlignment="1">
      <alignment horizontal="left" vertical="center"/>
    </xf>
    <xf numFmtId="0" fontId="3" fillId="38" borderId="38" xfId="0" applyFont="1" applyFill="1" applyBorder="1" applyAlignment="1">
      <alignment horizontal="left" vertical="center"/>
    </xf>
    <xf numFmtId="0" fontId="3" fillId="38" borderId="68" xfId="52" applyFont="1" applyFill="1" applyBorder="1" applyAlignment="1">
      <alignment vertical="center"/>
      <protection/>
    </xf>
    <xf numFmtId="0" fontId="3" fillId="38" borderId="69" xfId="52" applyFont="1" applyFill="1" applyBorder="1" applyAlignment="1">
      <alignment vertical="center"/>
      <protection/>
    </xf>
    <xf numFmtId="0" fontId="3" fillId="38" borderId="70" xfId="52" applyFont="1" applyFill="1" applyBorder="1" applyAlignment="1">
      <alignment vertical="center"/>
      <protection/>
    </xf>
    <xf numFmtId="0" fontId="3" fillId="38" borderId="45" xfId="52" applyFont="1" applyFill="1" applyBorder="1" applyAlignment="1">
      <alignment vertical="center"/>
      <protection/>
    </xf>
    <xf numFmtId="0" fontId="3" fillId="39" borderId="70" xfId="52" applyFont="1" applyFill="1" applyBorder="1" applyAlignment="1">
      <alignment vertical="center"/>
      <protection/>
    </xf>
    <xf numFmtId="0" fontId="3" fillId="39" borderId="45" xfId="52" applyFont="1" applyFill="1" applyBorder="1" applyAlignment="1">
      <alignment vertical="center"/>
      <protection/>
    </xf>
    <xf numFmtId="0" fontId="3" fillId="40" borderId="70" xfId="52" applyFont="1" applyFill="1" applyBorder="1" applyAlignment="1">
      <alignment vertical="center"/>
      <protection/>
    </xf>
    <xf numFmtId="0" fontId="3" fillId="40" borderId="45" xfId="52" applyFont="1" applyFill="1" applyBorder="1" applyAlignment="1">
      <alignment vertical="center"/>
      <protection/>
    </xf>
    <xf numFmtId="0" fontId="3" fillId="40" borderId="72" xfId="52" applyFont="1" applyFill="1" applyBorder="1" applyAlignment="1">
      <alignment vertical="center"/>
      <protection/>
    </xf>
    <xf numFmtId="0" fontId="3" fillId="40" borderId="73" xfId="52" applyFont="1" applyFill="1" applyBorder="1" applyAlignment="1">
      <alignment vertical="center"/>
      <protection/>
    </xf>
    <xf numFmtId="0" fontId="3" fillId="38" borderId="39" xfId="0" applyFont="1" applyFill="1" applyBorder="1" applyAlignment="1">
      <alignment horizontal="left" vertical="center"/>
    </xf>
    <xf numFmtId="0" fontId="3" fillId="40" borderId="77" xfId="0" applyFont="1" applyFill="1" applyBorder="1" applyAlignment="1">
      <alignment horizontal="left" vertical="center"/>
    </xf>
    <xf numFmtId="0" fontId="89" fillId="0" borderId="55" xfId="0" applyFont="1" applyBorder="1" applyAlignment="1">
      <alignment horizontal="center"/>
    </xf>
    <xf numFmtId="49" fontId="73" fillId="0" borderId="0" xfId="0" applyNumberFormat="1" applyFont="1" applyFill="1" applyAlignment="1">
      <alignment horizontal="center"/>
    </xf>
    <xf numFmtId="0" fontId="3" fillId="39" borderId="72" xfId="52" applyFont="1" applyFill="1" applyBorder="1" applyAlignment="1">
      <alignment vertical="center"/>
      <protection/>
    </xf>
    <xf numFmtId="0" fontId="3" fillId="39" borderId="73" xfId="52" applyFont="1" applyFill="1" applyBorder="1" applyAlignment="1">
      <alignment vertical="center"/>
      <protection/>
    </xf>
    <xf numFmtId="0" fontId="3" fillId="38" borderId="55" xfId="0" applyFont="1" applyFill="1" applyBorder="1" applyAlignment="1">
      <alignment horizontal="left" vertical="center"/>
    </xf>
    <xf numFmtId="0" fontId="3" fillId="39" borderId="42" xfId="0" applyFont="1" applyFill="1" applyBorder="1" applyAlignment="1">
      <alignment horizontal="left" vertical="center"/>
    </xf>
    <xf numFmtId="49" fontId="3" fillId="38" borderId="38" xfId="0" applyNumberFormat="1" applyFont="1" applyFill="1" applyBorder="1" applyAlignment="1">
      <alignment horizontal="left" vertical="center"/>
    </xf>
    <xf numFmtId="0" fontId="27" fillId="39" borderId="51" xfId="0" applyFont="1" applyFill="1" applyBorder="1" applyAlignment="1">
      <alignment horizontal="center" vertical="center"/>
    </xf>
    <xf numFmtId="0" fontId="3" fillId="39" borderId="51" xfId="0" applyFont="1" applyFill="1" applyBorder="1" applyAlignment="1">
      <alignment horizontal="left" vertical="center"/>
    </xf>
    <xf numFmtId="0" fontId="3" fillId="39" borderId="71" xfId="0" applyFont="1" applyFill="1" applyBorder="1" applyAlignment="1">
      <alignment horizontal="left" vertical="center"/>
    </xf>
    <xf numFmtId="49" fontId="29" fillId="0" borderId="59" xfId="0" applyNumberFormat="1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90" fillId="0" borderId="12" xfId="0" applyFont="1" applyBorder="1" applyAlignment="1">
      <alignment horizontal="center" vertical="center"/>
    </xf>
    <xf numFmtId="0" fontId="90" fillId="0" borderId="35" xfId="0" applyFont="1" applyBorder="1" applyAlignment="1">
      <alignment horizontal="center" vertical="center"/>
    </xf>
    <xf numFmtId="0" fontId="90" fillId="0" borderId="35" xfId="0" applyFont="1" applyFill="1" applyBorder="1" applyAlignment="1">
      <alignment horizontal="center" vertical="center"/>
    </xf>
    <xf numFmtId="49" fontId="90" fillId="0" borderId="35" xfId="0" applyNumberFormat="1" applyFont="1" applyBorder="1" applyAlignment="1">
      <alignment horizontal="center" vertical="center"/>
    </xf>
    <xf numFmtId="0" fontId="90" fillId="0" borderId="34" xfId="0" applyFont="1" applyBorder="1" applyAlignment="1">
      <alignment horizontal="center" vertical="center"/>
    </xf>
    <xf numFmtId="49" fontId="90" fillId="0" borderId="10" xfId="0" applyNumberFormat="1" applyFont="1" applyFill="1" applyBorder="1" applyAlignment="1">
      <alignment horizontal="center" vertical="center"/>
    </xf>
    <xf numFmtId="1" fontId="91" fillId="36" borderId="42" xfId="0" applyNumberFormat="1" applyFont="1" applyFill="1" applyBorder="1" applyAlignment="1">
      <alignment horizontal="center" vertical="center"/>
    </xf>
    <xf numFmtId="0" fontId="90" fillId="0" borderId="16" xfId="0" applyFont="1" applyBorder="1" applyAlignment="1">
      <alignment vertical="center"/>
    </xf>
    <xf numFmtId="0" fontId="90" fillId="0" borderId="42" xfId="0" applyFont="1" applyBorder="1" applyAlignment="1">
      <alignment vertical="center"/>
    </xf>
    <xf numFmtId="49" fontId="90" fillId="0" borderId="42" xfId="0" applyNumberFormat="1" applyFont="1" applyFill="1" applyBorder="1" applyAlignment="1">
      <alignment horizontal="center" vertical="center"/>
    </xf>
    <xf numFmtId="1" fontId="90" fillId="0" borderId="42" xfId="0" applyNumberFormat="1" applyFont="1" applyFill="1" applyBorder="1" applyAlignment="1">
      <alignment horizontal="center" vertical="center"/>
    </xf>
    <xf numFmtId="0" fontId="90" fillId="0" borderId="42" xfId="0" applyFont="1" applyBorder="1" applyAlignment="1">
      <alignment horizontal="center" vertical="center"/>
    </xf>
    <xf numFmtId="49" fontId="90" fillId="0" borderId="42" xfId="0" applyNumberFormat="1" applyFont="1" applyBorder="1" applyAlignment="1">
      <alignment horizontal="center" vertical="center"/>
    </xf>
    <xf numFmtId="164" fontId="90" fillId="0" borderId="42" xfId="0" applyNumberFormat="1" applyFont="1" applyBorder="1" applyAlignment="1">
      <alignment horizontal="center" vertical="center"/>
    </xf>
    <xf numFmtId="164" fontId="90" fillId="0" borderId="15" xfId="0" applyNumberFormat="1" applyFont="1" applyFill="1" applyBorder="1" applyAlignment="1">
      <alignment horizontal="center" vertical="center"/>
    </xf>
    <xf numFmtId="0" fontId="90" fillId="0" borderId="18" xfId="0" applyFont="1" applyBorder="1" applyAlignment="1">
      <alignment vertical="center"/>
    </xf>
    <xf numFmtId="0" fontId="90" fillId="0" borderId="51" xfId="0" applyFont="1" applyBorder="1" applyAlignment="1">
      <alignment vertical="center"/>
    </xf>
    <xf numFmtId="49" fontId="90" fillId="0" borderId="51" xfId="0" applyNumberFormat="1" applyFont="1" applyFill="1" applyBorder="1" applyAlignment="1">
      <alignment horizontal="center" vertical="center"/>
    </xf>
    <xf numFmtId="1" fontId="91" fillId="36" borderId="51" xfId="0" applyNumberFormat="1" applyFont="1" applyFill="1" applyBorder="1" applyAlignment="1">
      <alignment horizontal="center" vertical="center"/>
    </xf>
    <xf numFmtId="1" fontId="90" fillId="0" borderId="51" xfId="0" applyNumberFormat="1" applyFont="1" applyFill="1" applyBorder="1" applyAlignment="1">
      <alignment horizontal="center" vertical="center"/>
    </xf>
    <xf numFmtId="0" fontId="90" fillId="0" borderId="51" xfId="0" applyFont="1" applyBorder="1" applyAlignment="1">
      <alignment horizontal="center" vertical="center"/>
    </xf>
    <xf numFmtId="49" fontId="90" fillId="0" borderId="51" xfId="0" applyNumberFormat="1" applyFont="1" applyBorder="1" applyAlignment="1">
      <alignment horizontal="center" vertical="center"/>
    </xf>
    <xf numFmtId="164" fontId="90" fillId="0" borderId="51" xfId="0" applyNumberFormat="1" applyFont="1" applyBorder="1" applyAlignment="1">
      <alignment horizontal="center" vertical="center"/>
    </xf>
    <xf numFmtId="164" fontId="90" fillId="0" borderId="78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2" fillId="0" borderId="0" xfId="0" applyFont="1" applyAlignment="1">
      <alignment horizontal="center"/>
    </xf>
    <xf numFmtId="49" fontId="92" fillId="0" borderId="0" xfId="0" applyNumberFormat="1" applyFont="1" applyAlignment="1">
      <alignment horizontal="center"/>
    </xf>
    <xf numFmtId="0" fontId="90" fillId="44" borderId="54" xfId="0" applyFont="1" applyFill="1" applyBorder="1" applyAlignment="1">
      <alignment vertical="center"/>
    </xf>
    <xf numFmtId="0" fontId="90" fillId="44" borderId="55" xfId="0" applyFont="1" applyFill="1" applyBorder="1" applyAlignment="1">
      <alignment vertical="center"/>
    </xf>
    <xf numFmtId="49" fontId="90" fillId="44" borderId="55" xfId="0" applyNumberFormat="1" applyFont="1" applyFill="1" applyBorder="1" applyAlignment="1">
      <alignment horizontal="center" vertical="center"/>
    </xf>
    <xf numFmtId="1" fontId="90" fillId="44" borderId="55" xfId="0" applyNumberFormat="1" applyFont="1" applyFill="1" applyBorder="1" applyAlignment="1">
      <alignment horizontal="center" vertical="center"/>
    </xf>
    <xf numFmtId="0" fontId="90" fillId="44" borderId="55" xfId="0" applyFont="1" applyFill="1" applyBorder="1" applyAlignment="1">
      <alignment horizontal="center" vertical="center"/>
    </xf>
    <xf numFmtId="164" fontId="90" fillId="44" borderId="55" xfId="0" applyNumberFormat="1" applyFont="1" applyFill="1" applyBorder="1" applyAlignment="1">
      <alignment horizontal="center" vertical="center"/>
    </xf>
    <xf numFmtId="164" fontId="90" fillId="44" borderId="65" xfId="0" applyNumberFormat="1" applyFont="1" applyFill="1" applyBorder="1" applyAlignment="1">
      <alignment horizontal="center" vertical="center"/>
    </xf>
    <xf numFmtId="0" fontId="92" fillId="44" borderId="37" xfId="0" applyNumberFormat="1" applyFont="1" applyFill="1" applyBorder="1" applyAlignment="1">
      <alignment horizontal="center"/>
    </xf>
    <xf numFmtId="0" fontId="90" fillId="44" borderId="16" xfId="0" applyFont="1" applyFill="1" applyBorder="1" applyAlignment="1">
      <alignment vertical="center"/>
    </xf>
    <xf numFmtId="0" fontId="90" fillId="44" borderId="42" xfId="0" applyFont="1" applyFill="1" applyBorder="1" applyAlignment="1">
      <alignment vertical="center"/>
    </xf>
    <xf numFmtId="49" fontId="90" fillId="44" borderId="42" xfId="0" applyNumberFormat="1" applyFont="1" applyFill="1" applyBorder="1" applyAlignment="1">
      <alignment horizontal="center" vertical="center"/>
    </xf>
    <xf numFmtId="1" fontId="90" fillId="44" borderId="42" xfId="0" applyNumberFormat="1" applyFont="1" applyFill="1" applyBorder="1" applyAlignment="1">
      <alignment horizontal="center" vertical="center"/>
    </xf>
    <xf numFmtId="0" fontId="90" fillId="44" borderId="42" xfId="0" applyFont="1" applyFill="1" applyBorder="1" applyAlignment="1">
      <alignment horizontal="center" vertical="center"/>
    </xf>
    <xf numFmtId="164" fontId="90" fillId="44" borderId="42" xfId="0" applyNumberFormat="1" applyFont="1" applyFill="1" applyBorder="1" applyAlignment="1">
      <alignment horizontal="center" vertical="center"/>
    </xf>
    <xf numFmtId="164" fontId="90" fillId="44" borderId="15" xfId="0" applyNumberFormat="1" applyFont="1" applyFill="1" applyBorder="1" applyAlignment="1">
      <alignment horizontal="center" vertical="center"/>
    </xf>
    <xf numFmtId="0" fontId="92" fillId="44" borderId="43" xfId="0" applyNumberFormat="1" applyFont="1" applyFill="1" applyBorder="1" applyAlignment="1">
      <alignment horizontal="center"/>
    </xf>
    <xf numFmtId="0" fontId="92" fillId="0" borderId="43" xfId="0" applyNumberFormat="1" applyFont="1" applyBorder="1" applyAlignment="1">
      <alignment horizontal="center"/>
    </xf>
    <xf numFmtId="0" fontId="92" fillId="0" borderId="79" xfId="0" applyNumberFormat="1" applyFont="1" applyBorder="1" applyAlignment="1">
      <alignment horizontal="center"/>
    </xf>
    <xf numFmtId="0" fontId="0" fillId="0" borderId="0" xfId="0" applyAlignment="1">
      <alignment/>
    </xf>
    <xf numFmtId="0" fontId="90" fillId="44" borderId="38" xfId="0" applyFont="1" applyFill="1" applyBorder="1" applyAlignment="1">
      <alignment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49" fontId="3" fillId="45" borderId="42" xfId="0" applyNumberFormat="1" applyFont="1" applyFill="1" applyBorder="1" applyAlignment="1">
      <alignment horizontal="center" vertical="center"/>
    </xf>
    <xf numFmtId="49" fontId="3" fillId="45" borderId="5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9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87" fillId="0" borderId="80" xfId="0" applyFont="1" applyBorder="1" applyAlignment="1">
      <alignment horizontal="center" vertical="top" wrapText="1"/>
    </xf>
    <xf numFmtId="0" fontId="87" fillId="0" borderId="81" xfId="0" applyFont="1" applyBorder="1" applyAlignment="1">
      <alignment horizontal="center" vertical="top" wrapText="1"/>
    </xf>
    <xf numFmtId="0" fontId="87" fillId="0" borderId="7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7" fillId="46" borderId="42" xfId="0" applyFont="1" applyFill="1" applyBorder="1" applyAlignment="1">
      <alignment/>
    </xf>
    <xf numFmtId="0" fontId="96" fillId="0" borderId="42" xfId="0" applyFont="1" applyBorder="1" applyAlignment="1">
      <alignment/>
    </xf>
    <xf numFmtId="0" fontId="17" fillId="0" borderId="42" xfId="0" applyFont="1" applyFill="1" applyBorder="1" applyAlignment="1">
      <alignment/>
    </xf>
    <xf numFmtId="0" fontId="15" fillId="0" borderId="42" xfId="0" applyFont="1" applyFill="1" applyBorder="1" applyAlignment="1">
      <alignment wrapText="1"/>
    </xf>
    <xf numFmtId="0" fontId="17" fillId="0" borderId="42" xfId="0" applyFont="1" applyFill="1" applyBorder="1" applyAlignment="1">
      <alignment wrapText="1"/>
    </xf>
    <xf numFmtId="49" fontId="15" fillId="0" borderId="42" xfId="0" applyNumberFormat="1" applyFont="1" applyFill="1" applyBorder="1" applyAlignment="1">
      <alignment wrapText="1"/>
    </xf>
    <xf numFmtId="0" fontId="0" fillId="0" borderId="42" xfId="0" applyBorder="1" applyAlignment="1">
      <alignment/>
    </xf>
    <xf numFmtId="0" fontId="0" fillId="46" borderId="42" xfId="0" applyFill="1" applyBorder="1" applyAlignment="1">
      <alignment/>
    </xf>
    <xf numFmtId="0" fontId="96" fillId="46" borderId="42" xfId="0" applyFont="1" applyFill="1" applyBorder="1" applyAlignment="1">
      <alignment/>
    </xf>
    <xf numFmtId="0" fontId="0" fillId="44" borderId="42" xfId="0" applyFill="1" applyBorder="1" applyAlignment="1">
      <alignment/>
    </xf>
    <xf numFmtId="0" fontId="17" fillId="44" borderId="42" xfId="0" applyFont="1" applyFill="1" applyBorder="1" applyAlignment="1">
      <alignment/>
    </xf>
    <xf numFmtId="0" fontId="96" fillId="44" borderId="42" xfId="0" applyFont="1" applyFill="1" applyBorder="1" applyAlignment="1">
      <alignment/>
    </xf>
    <xf numFmtId="0" fontId="0" fillId="47" borderId="42" xfId="0" applyFill="1" applyBorder="1" applyAlignment="1">
      <alignment/>
    </xf>
    <xf numFmtId="0" fontId="17" fillId="47" borderId="42" xfId="0" applyFont="1" applyFill="1" applyBorder="1" applyAlignment="1">
      <alignment/>
    </xf>
    <xf numFmtId="0" fontId="96" fillId="47" borderId="42" xfId="0" applyFont="1" applyFill="1" applyBorder="1" applyAlignment="1">
      <alignment/>
    </xf>
    <xf numFmtId="0" fontId="0" fillId="0" borderId="42" xfId="0" applyFill="1" applyBorder="1" applyAlignment="1">
      <alignment/>
    </xf>
    <xf numFmtId="0" fontId="96" fillId="0" borderId="42" xfId="0" applyFont="1" applyFill="1" applyBorder="1" applyAlignment="1">
      <alignment/>
    </xf>
    <xf numFmtId="0" fontId="85" fillId="0" borderId="42" xfId="0" applyFont="1" applyBorder="1" applyAlignment="1">
      <alignment/>
    </xf>
    <xf numFmtId="0" fontId="5" fillId="0" borderId="82" xfId="0" applyFont="1" applyBorder="1" applyAlignment="1">
      <alignment horizontal="center" vertical="center"/>
    </xf>
    <xf numFmtId="0" fontId="3" fillId="39" borderId="44" xfId="0" applyFont="1" applyFill="1" applyBorder="1" applyAlignment="1">
      <alignment horizontal="left" vertical="center"/>
    </xf>
    <xf numFmtId="0" fontId="3" fillId="38" borderId="67" xfId="0" applyFont="1" applyFill="1" applyBorder="1" applyAlignment="1">
      <alignment horizontal="left" vertical="center"/>
    </xf>
    <xf numFmtId="0" fontId="3" fillId="38" borderId="44" xfId="0" applyFont="1" applyFill="1" applyBorder="1" applyAlignment="1">
      <alignment horizontal="left" vertical="center"/>
    </xf>
    <xf numFmtId="0" fontId="3" fillId="40" borderId="44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89" fillId="0" borderId="0" xfId="0" applyFont="1" applyAlignment="1">
      <alignment/>
    </xf>
    <xf numFmtId="0" fontId="97" fillId="0" borderId="0" xfId="0" applyFont="1" applyAlignment="1">
      <alignment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0" fontId="15" fillId="48" borderId="32" xfId="0" applyFont="1" applyFill="1" applyBorder="1" applyAlignment="1">
      <alignment wrapText="1"/>
    </xf>
    <xf numFmtId="0" fontId="17" fillId="48" borderId="32" xfId="0" applyFont="1" applyFill="1" applyBorder="1" applyAlignment="1">
      <alignment/>
    </xf>
    <xf numFmtId="0" fontId="17" fillId="48" borderId="83" xfId="0" applyNumberFormat="1" applyFont="1" applyFill="1" applyBorder="1" applyAlignment="1">
      <alignment horizontal="center" wrapText="1"/>
    </xf>
    <xf numFmtId="0" fontId="17" fillId="48" borderId="25" xfId="0" applyNumberFormat="1" applyFont="1" applyFill="1" applyBorder="1" applyAlignment="1">
      <alignment horizontal="center" wrapText="1"/>
    </xf>
    <xf numFmtId="1" fontId="17" fillId="48" borderId="2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98" fillId="34" borderId="31" xfId="0" applyFont="1" applyFill="1" applyBorder="1" applyAlignment="1">
      <alignment horizontal="center" wrapText="1"/>
    </xf>
    <xf numFmtId="0" fontId="98" fillId="49" borderId="84" xfId="0" applyFont="1" applyFill="1" applyBorder="1" applyAlignment="1">
      <alignment wrapText="1"/>
    </xf>
    <xf numFmtId="0" fontId="98" fillId="35" borderId="31" xfId="0" applyFont="1" applyFill="1" applyBorder="1" applyAlignment="1">
      <alignment horizontal="center" wrapText="1"/>
    </xf>
    <xf numFmtId="0" fontId="88" fillId="35" borderId="31" xfId="0" applyFont="1" applyFill="1" applyBorder="1" applyAlignment="1">
      <alignment wrapText="1"/>
    </xf>
    <xf numFmtId="49" fontId="88" fillId="50" borderId="3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37" borderId="42" xfId="0" applyNumberFormat="1" applyFont="1" applyFill="1" applyBorder="1" applyAlignment="1">
      <alignment horizontal="center" vertical="center"/>
    </xf>
    <xf numFmtId="0" fontId="3" fillId="37" borderId="4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Font="1" applyFill="1" applyBorder="1" applyAlignment="1">
      <alignment vertical="center"/>
    </xf>
    <xf numFmtId="0" fontId="98" fillId="51" borderId="31" xfId="0" applyFont="1" applyFill="1" applyBorder="1" applyAlignment="1">
      <alignment horizontal="right" wrapText="1"/>
    </xf>
    <xf numFmtId="0" fontId="98" fillId="35" borderId="31" xfId="0" applyFont="1" applyFill="1" applyBorder="1" applyAlignment="1">
      <alignment horizontal="right" wrapText="1"/>
    </xf>
    <xf numFmtId="0" fontId="98" fillId="51" borderId="31" xfId="0" applyFont="1" applyFill="1" applyBorder="1" applyAlignment="1">
      <alignment horizontal="center" wrapText="1"/>
    </xf>
    <xf numFmtId="0" fontId="88" fillId="51" borderId="31" xfId="0" applyFont="1" applyFill="1" applyBorder="1" applyAlignment="1">
      <alignment wrapText="1"/>
    </xf>
    <xf numFmtId="164" fontId="3" fillId="0" borderId="37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43" xfId="0" applyNumberFormat="1" applyFont="1" applyBorder="1" applyAlignment="1">
      <alignment horizontal="center" vertical="center"/>
    </xf>
    <xf numFmtId="0" fontId="17" fillId="48" borderId="33" xfId="0" applyFont="1" applyFill="1" applyBorder="1" applyAlignment="1">
      <alignment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90" fillId="0" borderId="29" xfId="0" applyFont="1" applyBorder="1" applyAlignment="1">
      <alignment vertical="center"/>
    </xf>
    <xf numFmtId="0" fontId="90" fillId="0" borderId="56" xfId="0" applyFont="1" applyBorder="1" applyAlignment="1">
      <alignment vertical="center"/>
    </xf>
    <xf numFmtId="49" fontId="90" fillId="0" borderId="56" xfId="0" applyNumberFormat="1" applyFont="1" applyFill="1" applyBorder="1" applyAlignment="1">
      <alignment horizontal="center" vertical="center"/>
    </xf>
    <xf numFmtId="1" fontId="90" fillId="0" borderId="56" xfId="0" applyNumberFormat="1" applyFont="1" applyFill="1" applyBorder="1" applyAlignment="1">
      <alignment horizontal="center" vertical="center"/>
    </xf>
    <xf numFmtId="0" fontId="90" fillId="0" borderId="56" xfId="0" applyFont="1" applyBorder="1" applyAlignment="1">
      <alignment horizontal="center" vertical="center"/>
    </xf>
    <xf numFmtId="49" fontId="90" fillId="0" borderId="56" xfId="0" applyNumberFormat="1" applyFont="1" applyBorder="1" applyAlignment="1">
      <alignment horizontal="center" vertical="center"/>
    </xf>
    <xf numFmtId="164" fontId="90" fillId="0" borderId="56" xfId="0" applyNumberFormat="1" applyFont="1" applyBorder="1" applyAlignment="1">
      <alignment horizontal="center" vertical="center"/>
    </xf>
    <xf numFmtId="0" fontId="92" fillId="0" borderId="85" xfId="0" applyNumberFormat="1" applyFont="1" applyBorder="1" applyAlignment="1">
      <alignment horizontal="center"/>
    </xf>
    <xf numFmtId="164" fontId="90" fillId="0" borderId="17" xfId="0" applyNumberFormat="1" applyFont="1" applyBorder="1" applyAlignment="1">
      <alignment horizontal="center" vertical="center"/>
    </xf>
    <xf numFmtId="49" fontId="90" fillId="44" borderId="38" xfId="0" applyNumberFormat="1" applyFont="1" applyFill="1" applyBorder="1" applyAlignment="1">
      <alignment vertical="center"/>
    </xf>
    <xf numFmtId="0" fontId="15" fillId="48" borderId="33" xfId="0" applyFont="1" applyFill="1" applyBorder="1" applyAlignment="1">
      <alignment wrapText="1"/>
    </xf>
    <xf numFmtId="0" fontId="99" fillId="0" borderId="33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0" fillId="0" borderId="0" xfId="0" applyFont="1" applyFill="1" applyBorder="1" applyAlignment="1">
      <alignment vertical="center"/>
    </xf>
    <xf numFmtId="0" fontId="90" fillId="48" borderId="16" xfId="0" applyFont="1" applyFill="1" applyBorder="1" applyAlignment="1">
      <alignment vertical="center"/>
    </xf>
    <xf numFmtId="0" fontId="90" fillId="48" borderId="42" xfId="0" applyFont="1" applyFill="1" applyBorder="1" applyAlignment="1">
      <alignment vertical="center"/>
    </xf>
    <xf numFmtId="49" fontId="90" fillId="48" borderId="42" xfId="0" applyNumberFormat="1" applyFont="1" applyFill="1" applyBorder="1" applyAlignment="1">
      <alignment horizontal="center" vertical="center"/>
    </xf>
    <xf numFmtId="1" fontId="90" fillId="48" borderId="42" xfId="0" applyNumberFormat="1" applyFont="1" applyFill="1" applyBorder="1" applyAlignment="1">
      <alignment horizontal="center" vertical="center"/>
    </xf>
    <xf numFmtId="0" fontId="90" fillId="48" borderId="42" xfId="0" applyFont="1" applyFill="1" applyBorder="1" applyAlignment="1">
      <alignment horizontal="center" vertical="center"/>
    </xf>
    <xf numFmtId="164" fontId="90" fillId="48" borderId="42" xfId="0" applyNumberFormat="1" applyFont="1" applyFill="1" applyBorder="1" applyAlignment="1">
      <alignment horizontal="center" vertical="center"/>
    </xf>
    <xf numFmtId="164" fontId="90" fillId="48" borderId="15" xfId="0" applyNumberFormat="1" applyFont="1" applyFill="1" applyBorder="1" applyAlignment="1">
      <alignment horizontal="center" vertical="center"/>
    </xf>
    <xf numFmtId="49" fontId="92" fillId="48" borderId="43" xfId="0" applyNumberFormat="1" applyFont="1" applyFill="1" applyBorder="1" applyAlignment="1">
      <alignment horizontal="center"/>
    </xf>
    <xf numFmtId="49" fontId="92" fillId="0" borderId="43" xfId="0" applyNumberFormat="1" applyFont="1" applyBorder="1" applyAlignment="1">
      <alignment horizontal="center"/>
    </xf>
    <xf numFmtId="49" fontId="92" fillId="0" borderId="85" xfId="0" applyNumberFormat="1" applyFont="1" applyBorder="1" applyAlignment="1">
      <alignment horizontal="center"/>
    </xf>
    <xf numFmtId="49" fontId="92" fillId="0" borderId="79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5" fillId="0" borderId="55" xfId="0" applyNumberFormat="1" applyFont="1" applyBorder="1" applyAlignment="1">
      <alignment horizontal="center" vertical="center"/>
    </xf>
    <xf numFmtId="49" fontId="3" fillId="0" borderId="6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49" fontId="3" fillId="37" borderId="17" xfId="0" applyNumberFormat="1" applyFont="1" applyFill="1" applyBorder="1" applyAlignment="1">
      <alignment horizontal="center" vertical="center"/>
    </xf>
    <xf numFmtId="0" fontId="3" fillId="37" borderId="45" xfId="0" applyNumberFormat="1" applyFont="1" applyFill="1" applyBorder="1" applyAlignment="1">
      <alignment horizontal="center" vertical="center"/>
    </xf>
    <xf numFmtId="0" fontId="3" fillId="37" borderId="17" xfId="0" applyNumberFormat="1" applyFont="1" applyFill="1" applyBorder="1" applyAlignment="1">
      <alignment horizontal="center" vertical="center"/>
    </xf>
    <xf numFmtId="49" fontId="3" fillId="48" borderId="42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Alignment="1">
      <alignment/>
    </xf>
    <xf numFmtId="0" fontId="100" fillId="0" borderId="0" xfId="0" applyFont="1" applyAlignment="1">
      <alignment/>
    </xf>
    <xf numFmtId="0" fontId="90" fillId="0" borderId="16" xfId="0" applyFont="1" applyFill="1" applyBorder="1" applyAlignment="1">
      <alignment vertical="center"/>
    </xf>
    <xf numFmtId="0" fontId="90" fillId="0" borderId="42" xfId="0" applyFont="1" applyFill="1" applyBorder="1" applyAlignment="1">
      <alignment vertical="center"/>
    </xf>
    <xf numFmtId="0" fontId="90" fillId="0" borderId="42" xfId="0" applyFont="1" applyFill="1" applyBorder="1" applyAlignment="1">
      <alignment horizontal="center" vertical="center"/>
    </xf>
    <xf numFmtId="164" fontId="90" fillId="0" borderId="42" xfId="0" applyNumberFormat="1" applyFont="1" applyFill="1" applyBorder="1" applyAlignment="1">
      <alignment horizontal="center" vertical="center"/>
    </xf>
    <xf numFmtId="49" fontId="92" fillId="0" borderId="43" xfId="0" applyNumberFormat="1" applyFont="1" applyFill="1" applyBorder="1" applyAlignment="1">
      <alignment horizontal="center"/>
    </xf>
    <xf numFmtId="49" fontId="90" fillId="0" borderId="38" xfId="0" applyNumberFormat="1" applyFont="1" applyFill="1" applyBorder="1" applyAlignment="1">
      <alignment vertical="center"/>
    </xf>
    <xf numFmtId="0" fontId="90" fillId="0" borderId="53" xfId="0" applyFont="1" applyBorder="1" applyAlignment="1">
      <alignment horizontal="center" vertical="center"/>
    </xf>
    <xf numFmtId="49" fontId="90" fillId="0" borderId="42" xfId="0" applyNumberFormat="1" applyFont="1" applyFill="1" applyBorder="1" applyAlignment="1">
      <alignment vertical="center"/>
    </xf>
    <xf numFmtId="0" fontId="44" fillId="0" borderId="0" xfId="0" applyFont="1" applyAlignment="1">
      <alignment/>
    </xf>
    <xf numFmtId="1" fontId="101" fillId="52" borderId="86" xfId="0" applyNumberFormat="1" applyFont="1" applyFill="1" applyBorder="1" applyAlignment="1">
      <alignment horizontal="right" vertical="center"/>
    </xf>
    <xf numFmtId="166" fontId="101" fillId="52" borderId="87" xfId="0" applyNumberFormat="1" applyFont="1" applyFill="1" applyBorder="1" applyAlignment="1">
      <alignment horizontal="left" vertical="center"/>
    </xf>
    <xf numFmtId="0" fontId="101" fillId="52" borderId="87" xfId="0" applyFont="1" applyFill="1" applyBorder="1" applyAlignment="1">
      <alignment horizontal="left" vertical="center"/>
    </xf>
    <xf numFmtId="0" fontId="26" fillId="52" borderId="83" xfId="0" applyFont="1" applyFill="1" applyBorder="1" applyAlignment="1">
      <alignment horizontal="center" vertical="center" wrapText="1"/>
    </xf>
    <xf numFmtId="0" fontId="26" fillId="52" borderId="25" xfId="0" applyFont="1" applyFill="1" applyBorder="1" applyAlignment="1">
      <alignment horizontal="center" vertical="center" wrapText="1"/>
    </xf>
    <xf numFmtId="165" fontId="26" fillId="52" borderId="25" xfId="0" applyNumberFormat="1" applyFont="1" applyFill="1" applyBorder="1" applyAlignment="1">
      <alignment horizontal="center" vertical="center" wrapText="1"/>
    </xf>
    <xf numFmtId="0" fontId="3" fillId="46" borderId="16" xfId="0" applyFont="1" applyFill="1" applyBorder="1" applyAlignment="1">
      <alignment vertical="center"/>
    </xf>
    <xf numFmtId="49" fontId="3" fillId="46" borderId="42" xfId="0" applyNumberFormat="1" applyFont="1" applyFill="1" applyBorder="1" applyAlignment="1">
      <alignment horizontal="center" vertical="center"/>
    </xf>
    <xf numFmtId="49" fontId="3" fillId="46" borderId="17" xfId="0" applyNumberFormat="1" applyFont="1" applyFill="1" applyBorder="1" applyAlignment="1">
      <alignment horizontal="center" vertical="center"/>
    </xf>
    <xf numFmtId="0" fontId="3" fillId="46" borderId="45" xfId="0" applyNumberFormat="1" applyFont="1" applyFill="1" applyBorder="1" applyAlignment="1">
      <alignment horizontal="center" vertical="center"/>
    </xf>
    <xf numFmtId="0" fontId="3" fillId="46" borderId="42" xfId="0" applyNumberFormat="1" applyFont="1" applyFill="1" applyBorder="1" applyAlignment="1">
      <alignment horizontal="center" vertical="center"/>
    </xf>
    <xf numFmtId="0" fontId="3" fillId="46" borderId="17" xfId="0" applyNumberFormat="1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1" fontId="8" fillId="45" borderId="42" xfId="0" applyNumberFormat="1" applyFont="1" applyFill="1" applyBorder="1" applyAlignment="1">
      <alignment horizontal="center" vertical="center"/>
    </xf>
    <xf numFmtId="0" fontId="3" fillId="48" borderId="16" xfId="0" applyFont="1" applyFill="1" applyBorder="1" applyAlignment="1">
      <alignment vertical="center"/>
    </xf>
    <xf numFmtId="0" fontId="3" fillId="48" borderId="42" xfId="0" applyFont="1" applyFill="1" applyBorder="1" applyAlignment="1">
      <alignment vertical="center"/>
    </xf>
    <xf numFmtId="49" fontId="3" fillId="48" borderId="17" xfId="0" applyNumberFormat="1" applyFont="1" applyFill="1" applyBorder="1" applyAlignment="1">
      <alignment horizontal="center" vertical="center"/>
    </xf>
    <xf numFmtId="0" fontId="3" fillId="48" borderId="45" xfId="0" applyNumberFormat="1" applyFont="1" applyFill="1" applyBorder="1" applyAlignment="1">
      <alignment horizontal="center" vertical="center"/>
    </xf>
    <xf numFmtId="0" fontId="3" fillId="48" borderId="42" xfId="0" applyNumberFormat="1" applyFont="1" applyFill="1" applyBorder="1" applyAlignment="1">
      <alignment horizontal="center" vertical="center"/>
    </xf>
    <xf numFmtId="0" fontId="3" fillId="48" borderId="17" xfId="0" applyNumberFormat="1" applyFont="1" applyFill="1" applyBorder="1" applyAlignment="1">
      <alignment horizontal="center" vertical="center"/>
    </xf>
    <xf numFmtId="0" fontId="3" fillId="50" borderId="16" xfId="0" applyFont="1" applyFill="1" applyBorder="1" applyAlignment="1">
      <alignment vertical="center"/>
    </xf>
    <xf numFmtId="49" fontId="3" fillId="50" borderId="42" xfId="0" applyNumberFormat="1" applyFont="1" applyFill="1" applyBorder="1" applyAlignment="1">
      <alignment horizontal="center" vertical="center"/>
    </xf>
    <xf numFmtId="49" fontId="3" fillId="50" borderId="17" xfId="0" applyNumberFormat="1" applyFont="1" applyFill="1" applyBorder="1" applyAlignment="1">
      <alignment horizontal="center" vertical="center"/>
    </xf>
    <xf numFmtId="0" fontId="3" fillId="50" borderId="45" xfId="0" applyNumberFormat="1" applyFont="1" applyFill="1" applyBorder="1" applyAlignment="1">
      <alignment horizontal="center" vertical="center"/>
    </xf>
    <xf numFmtId="0" fontId="3" fillId="50" borderId="42" xfId="0" applyNumberFormat="1" applyFont="1" applyFill="1" applyBorder="1" applyAlignment="1">
      <alignment horizontal="center" vertical="center"/>
    </xf>
    <xf numFmtId="0" fontId="3" fillId="50" borderId="17" xfId="0" applyNumberFormat="1" applyFont="1" applyFill="1" applyBorder="1" applyAlignment="1">
      <alignment horizontal="center" vertical="center"/>
    </xf>
    <xf numFmtId="0" fontId="90" fillId="48" borderId="18" xfId="0" applyFont="1" applyFill="1" applyBorder="1" applyAlignment="1">
      <alignment vertical="center"/>
    </xf>
    <xf numFmtId="1" fontId="90" fillId="48" borderId="51" xfId="0" applyNumberFormat="1" applyFont="1" applyFill="1" applyBorder="1" applyAlignment="1">
      <alignment horizontal="center" vertical="center"/>
    </xf>
    <xf numFmtId="0" fontId="90" fillId="48" borderId="51" xfId="0" applyFont="1" applyFill="1" applyBorder="1" applyAlignment="1">
      <alignment horizontal="center" vertical="center"/>
    </xf>
    <xf numFmtId="49" fontId="90" fillId="48" borderId="51" xfId="0" applyNumberFormat="1" applyFont="1" applyFill="1" applyBorder="1" applyAlignment="1">
      <alignment horizontal="center" vertical="center"/>
    </xf>
    <xf numFmtId="164" fontId="90" fillId="48" borderId="51" xfId="0" applyNumberFormat="1" applyFont="1" applyFill="1" applyBorder="1" applyAlignment="1">
      <alignment horizontal="center" vertical="center"/>
    </xf>
    <xf numFmtId="0" fontId="92" fillId="44" borderId="75" xfId="0" applyNumberFormat="1" applyFont="1" applyFill="1" applyBorder="1" applyAlignment="1">
      <alignment horizontal="center"/>
    </xf>
    <xf numFmtId="0" fontId="92" fillId="48" borderId="75" xfId="0" applyNumberFormat="1" applyFont="1" applyFill="1" applyBorder="1" applyAlignment="1">
      <alignment horizontal="center"/>
    </xf>
    <xf numFmtId="0" fontId="92" fillId="48" borderId="88" xfId="0" applyNumberFormat="1" applyFont="1" applyFill="1" applyBorder="1" applyAlignment="1">
      <alignment horizontal="center"/>
    </xf>
    <xf numFmtId="0" fontId="90" fillId="0" borderId="52" xfId="0" applyFont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49" fontId="90" fillId="0" borderId="53" xfId="0" applyNumberFormat="1" applyFont="1" applyBorder="1" applyAlignment="1">
      <alignment horizontal="center" vertical="center"/>
    </xf>
    <xf numFmtId="0" fontId="90" fillId="0" borderId="61" xfId="0" applyFont="1" applyBorder="1" applyAlignment="1">
      <alignment horizontal="center" vertical="center"/>
    </xf>
    <xf numFmtId="1" fontId="91" fillId="36" borderId="55" xfId="0" applyNumberFormat="1" applyFont="1" applyFill="1" applyBorder="1" applyAlignment="1">
      <alignment horizontal="center" vertical="center"/>
    </xf>
    <xf numFmtId="164" fontId="90" fillId="44" borderId="17" xfId="0" applyNumberFormat="1" applyFont="1" applyFill="1" applyBorder="1" applyAlignment="1">
      <alignment horizontal="center" vertical="center"/>
    </xf>
    <xf numFmtId="0" fontId="90" fillId="46" borderId="54" xfId="0" applyFont="1" applyFill="1" applyBorder="1" applyAlignment="1">
      <alignment vertical="center"/>
    </xf>
    <xf numFmtId="49" fontId="90" fillId="46" borderId="55" xfId="0" applyNumberFormat="1" applyFont="1" applyFill="1" applyBorder="1" applyAlignment="1">
      <alignment horizontal="center" vertical="center"/>
    </xf>
    <xf numFmtId="1" fontId="90" fillId="46" borderId="55" xfId="0" applyNumberFormat="1" applyFont="1" applyFill="1" applyBorder="1" applyAlignment="1">
      <alignment horizontal="center" vertical="center"/>
    </xf>
    <xf numFmtId="0" fontId="90" fillId="46" borderId="55" xfId="0" applyFont="1" applyFill="1" applyBorder="1" applyAlignment="1">
      <alignment horizontal="center" vertical="center"/>
    </xf>
    <xf numFmtId="164" fontId="90" fillId="46" borderId="55" xfId="0" applyNumberFormat="1" applyFont="1" applyFill="1" applyBorder="1" applyAlignment="1">
      <alignment horizontal="center" vertical="center"/>
    </xf>
    <xf numFmtId="164" fontId="90" fillId="46" borderId="65" xfId="0" applyNumberFormat="1" applyFont="1" applyFill="1" applyBorder="1" applyAlignment="1">
      <alignment horizontal="center" vertical="center"/>
    </xf>
    <xf numFmtId="0" fontId="92" fillId="46" borderId="88" xfId="0" applyNumberFormat="1" applyFont="1" applyFill="1" applyBorder="1" applyAlignment="1">
      <alignment horizontal="center"/>
    </xf>
    <xf numFmtId="0" fontId="15" fillId="48" borderId="32" xfId="0" applyFont="1" applyFill="1" applyBorder="1" applyAlignment="1">
      <alignment vertical="center" wrapText="1"/>
    </xf>
    <xf numFmtId="0" fontId="15" fillId="46" borderId="11" xfId="0" applyFont="1" applyFill="1" applyBorder="1" applyAlignment="1">
      <alignment horizontal="right" vertical="center" wrapText="1"/>
    </xf>
    <xf numFmtId="0" fontId="15" fillId="47" borderId="11" xfId="0" applyFont="1" applyFill="1" applyBorder="1" applyAlignment="1">
      <alignment horizontal="right" vertical="center" wrapText="1"/>
    </xf>
    <xf numFmtId="0" fontId="15" fillId="53" borderId="11" xfId="0" applyFont="1" applyFill="1" applyBorder="1" applyAlignment="1">
      <alignment horizontal="right" wrapText="1"/>
    </xf>
    <xf numFmtId="49" fontId="90" fillId="46" borderId="42" xfId="0" applyNumberFormat="1" applyFont="1" applyFill="1" applyBorder="1" applyAlignment="1">
      <alignment vertical="center"/>
    </xf>
    <xf numFmtId="0" fontId="92" fillId="46" borderId="37" xfId="0" applyNumberFormat="1" applyFont="1" applyFill="1" applyBorder="1" applyAlignment="1">
      <alignment horizontal="center"/>
    </xf>
    <xf numFmtId="0" fontId="92" fillId="0" borderId="4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98" fillId="49" borderId="84" xfId="0" applyFont="1" applyFill="1" applyBorder="1" applyAlignment="1">
      <alignment horizontal="center" wrapText="1"/>
    </xf>
    <xf numFmtId="0" fontId="1" fillId="0" borderId="0" xfId="53">
      <alignment/>
      <protection/>
    </xf>
    <xf numFmtId="0" fontId="3" fillId="0" borderId="42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6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37" xfId="53" applyFont="1" applyBorder="1" applyAlignment="1">
      <alignment horizontal="center" vertical="center"/>
      <protection/>
    </xf>
    <xf numFmtId="0" fontId="3" fillId="0" borderId="41" xfId="53" applyFont="1" applyBorder="1" applyAlignment="1">
      <alignment horizontal="center" vertical="center"/>
      <protection/>
    </xf>
    <xf numFmtId="0" fontId="3" fillId="0" borderId="16" xfId="53" applyFont="1" applyBorder="1" applyAlignment="1">
      <alignment horizontal="center" vertical="center"/>
      <protection/>
    </xf>
    <xf numFmtId="0" fontId="3" fillId="0" borderId="44" xfId="53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3" fillId="0" borderId="45" xfId="53" applyFont="1" applyBorder="1" applyAlignment="1">
      <alignment horizontal="center" vertical="center"/>
      <protection/>
    </xf>
    <xf numFmtId="0" fontId="3" fillId="0" borderId="18" xfId="53" applyFont="1" applyBorder="1" applyAlignment="1">
      <alignment horizontal="center" vertical="center"/>
      <protection/>
    </xf>
    <xf numFmtId="0" fontId="3" fillId="0" borderId="51" xfId="53" applyFont="1" applyBorder="1" applyAlignment="1">
      <alignment horizontal="center" vertical="center"/>
      <protection/>
    </xf>
    <xf numFmtId="0" fontId="3" fillId="0" borderId="71" xfId="53" applyFont="1" applyBorder="1" applyAlignment="1">
      <alignment horizontal="center" vertical="center"/>
      <protection/>
    </xf>
    <xf numFmtId="0" fontId="3" fillId="0" borderId="79" xfId="53" applyFont="1" applyBorder="1" applyAlignment="1">
      <alignment horizontal="center" vertical="center"/>
      <protection/>
    </xf>
    <xf numFmtId="0" fontId="3" fillId="0" borderId="73" xfId="53" applyFont="1" applyBorder="1" applyAlignment="1">
      <alignment horizontal="center" vertical="center"/>
      <protection/>
    </xf>
    <xf numFmtId="164" fontId="3" fillId="0" borderId="39" xfId="53" applyNumberFormat="1" applyFont="1" applyBorder="1" applyAlignment="1">
      <alignment horizontal="center" vertical="center"/>
      <protection/>
    </xf>
    <xf numFmtId="164" fontId="3" fillId="0" borderId="44" xfId="53" applyNumberFormat="1" applyFont="1" applyBorder="1" applyAlignment="1">
      <alignment horizontal="center" vertical="center"/>
      <protection/>
    </xf>
    <xf numFmtId="164" fontId="3" fillId="0" borderId="71" xfId="53" applyNumberFormat="1" applyFont="1" applyBorder="1" applyAlignment="1">
      <alignment horizontal="center" vertical="center"/>
      <protection/>
    </xf>
    <xf numFmtId="0" fontId="3" fillId="0" borderId="46" xfId="53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3" fillId="0" borderId="49" xfId="53" applyFont="1" applyBorder="1" applyAlignment="1">
      <alignment horizontal="center" vertical="center"/>
      <protection/>
    </xf>
    <xf numFmtId="0" fontId="3" fillId="0" borderId="48" xfId="53" applyFont="1" applyBorder="1" applyAlignment="1">
      <alignment horizontal="center" vertical="center"/>
      <protection/>
    </xf>
    <xf numFmtId="0" fontId="3" fillId="0" borderId="50" xfId="53" applyFont="1" applyBorder="1" applyAlignment="1">
      <alignment horizontal="center" vertical="center"/>
      <protection/>
    </xf>
    <xf numFmtId="164" fontId="3" fillId="0" borderId="49" xfId="53" applyNumberFormat="1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1" fontId="5" fillId="0" borderId="37" xfId="53" applyNumberFormat="1" applyFont="1" applyFill="1" applyBorder="1" applyAlignment="1">
      <alignment horizontal="center" vertical="center"/>
      <protection/>
    </xf>
    <xf numFmtId="1" fontId="5" fillId="0" borderId="43" xfId="53" applyNumberFormat="1" applyFont="1" applyFill="1" applyBorder="1" applyAlignment="1">
      <alignment horizontal="center" vertical="center"/>
      <protection/>
    </xf>
    <xf numFmtId="1" fontId="5" fillId="0" borderId="48" xfId="53" applyNumberFormat="1" applyFont="1" applyFill="1" applyBorder="1" applyAlignment="1">
      <alignment horizontal="center" vertical="center"/>
      <protection/>
    </xf>
    <xf numFmtId="1" fontId="5" fillId="0" borderId="79" xfId="53" applyNumberFormat="1" applyFont="1" applyFill="1" applyBorder="1" applyAlignment="1">
      <alignment horizontal="center" vertical="center"/>
      <protection/>
    </xf>
    <xf numFmtId="49" fontId="3" fillId="0" borderId="37" xfId="53" applyNumberFormat="1" applyFont="1" applyBorder="1" applyAlignment="1">
      <alignment horizontal="center" vertical="center"/>
      <protection/>
    </xf>
    <xf numFmtId="49" fontId="3" fillId="0" borderId="43" xfId="53" applyNumberFormat="1" applyFont="1" applyBorder="1" applyAlignment="1">
      <alignment horizontal="center" vertical="center"/>
      <protection/>
    </xf>
    <xf numFmtId="49" fontId="3" fillId="0" borderId="48" xfId="53" applyNumberFormat="1" applyFont="1" applyBorder="1" applyAlignment="1">
      <alignment horizontal="center" vertical="center"/>
      <protection/>
    </xf>
    <xf numFmtId="49" fontId="3" fillId="0" borderId="79" xfId="53" applyNumberFormat="1" applyFont="1" applyBorder="1" applyAlignment="1">
      <alignment horizontal="center" vertical="center"/>
      <protection/>
    </xf>
    <xf numFmtId="0" fontId="6" fillId="0" borderId="43" xfId="53" applyNumberFormat="1" applyFont="1" applyBorder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164" fontId="3" fillId="0" borderId="0" xfId="53" applyNumberFormat="1" applyFont="1" applyAlignment="1">
      <alignment horizontal="center" vertical="center"/>
      <protection/>
    </xf>
    <xf numFmtId="49" fontId="3" fillId="0" borderId="34" xfId="53" applyNumberFormat="1" applyFont="1" applyBorder="1" applyAlignment="1">
      <alignment horizontal="center" vertical="center"/>
      <protection/>
    </xf>
    <xf numFmtId="49" fontId="3" fillId="0" borderId="39" xfId="53" applyNumberFormat="1" applyFont="1" applyBorder="1" applyAlignment="1">
      <alignment vertical="center"/>
      <protection/>
    </xf>
    <xf numFmtId="49" fontId="3" fillId="0" borderId="44" xfId="53" applyNumberFormat="1" applyFont="1" applyBorder="1" applyAlignment="1">
      <alignment vertical="center"/>
      <protection/>
    </xf>
    <xf numFmtId="49" fontId="3" fillId="0" borderId="49" xfId="53" applyNumberFormat="1" applyFont="1" applyBorder="1" applyAlignment="1">
      <alignment vertical="center"/>
      <protection/>
    </xf>
    <xf numFmtId="49" fontId="3" fillId="0" borderId="71" xfId="53" applyNumberFormat="1" applyFont="1" applyBorder="1" applyAlignment="1">
      <alignment vertical="center"/>
      <protection/>
    </xf>
    <xf numFmtId="49" fontId="3" fillId="0" borderId="0" xfId="53" applyNumberFormat="1" applyFont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6" fillId="0" borderId="37" xfId="53" applyNumberFormat="1" applyFont="1" applyBorder="1" applyAlignment="1">
      <alignment horizontal="center" vertical="center"/>
      <protection/>
    </xf>
    <xf numFmtId="0" fontId="6" fillId="0" borderId="48" xfId="53" applyNumberFormat="1" applyFont="1" applyBorder="1" applyAlignment="1">
      <alignment horizontal="center" vertical="center"/>
      <protection/>
    </xf>
    <xf numFmtId="0" fontId="6" fillId="0" borderId="79" xfId="53" applyNumberFormat="1" applyFont="1" applyBorder="1" applyAlignment="1">
      <alignment horizontal="center" vertical="center"/>
      <protection/>
    </xf>
    <xf numFmtId="49" fontId="7" fillId="36" borderId="14" xfId="53" applyNumberFormat="1" applyFont="1" applyFill="1" applyBorder="1" applyAlignment="1">
      <alignment horizontal="center" vertical="center"/>
      <protection/>
    </xf>
    <xf numFmtId="49" fontId="7" fillId="36" borderId="42" xfId="53" applyNumberFormat="1" applyFont="1" applyFill="1" applyBorder="1" applyAlignment="1">
      <alignment horizontal="center" vertical="center"/>
      <protection/>
    </xf>
    <xf numFmtId="49" fontId="7" fillId="36" borderId="47" xfId="53" applyNumberFormat="1" applyFont="1" applyFill="1" applyBorder="1" applyAlignment="1">
      <alignment horizontal="center" vertical="center"/>
      <protection/>
    </xf>
    <xf numFmtId="49" fontId="7" fillId="36" borderId="51" xfId="53" applyNumberFormat="1" applyFont="1" applyFill="1" applyBorder="1" applyAlignment="1">
      <alignment horizontal="center" vertical="center"/>
      <protection/>
    </xf>
    <xf numFmtId="49" fontId="7" fillId="36" borderId="38" xfId="53" applyNumberFormat="1" applyFont="1" applyFill="1" applyBorder="1" applyAlignment="1">
      <alignment horizontal="center" vertical="center"/>
      <protection/>
    </xf>
    <xf numFmtId="49" fontId="3" fillId="0" borderId="38" xfId="53" applyNumberFormat="1" applyFont="1" applyFill="1" applyBorder="1" applyAlignment="1">
      <alignment horizontal="center" vertical="center"/>
      <protection/>
    </xf>
    <xf numFmtId="49" fontId="3" fillId="0" borderId="42" xfId="53" applyNumberFormat="1" applyFont="1" applyFill="1" applyBorder="1" applyAlignment="1">
      <alignment horizontal="center" vertical="center"/>
      <protection/>
    </xf>
    <xf numFmtId="49" fontId="3" fillId="0" borderId="47" xfId="53" applyNumberFormat="1" applyFont="1" applyFill="1" applyBorder="1" applyAlignment="1">
      <alignment horizontal="center" vertical="center"/>
      <protection/>
    </xf>
    <xf numFmtId="49" fontId="3" fillId="0" borderId="51" xfId="53" applyNumberFormat="1" applyFont="1" applyFill="1" applyBorder="1" applyAlignment="1">
      <alignment horizontal="center" vertical="center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horizontal="center" vertical="center"/>
      <protection/>
    </xf>
    <xf numFmtId="49" fontId="3" fillId="0" borderId="46" xfId="53" applyNumberFormat="1" applyFont="1" applyFill="1" applyBorder="1" applyAlignment="1">
      <alignment horizontal="center" vertical="center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49" fontId="3" fillId="48" borderId="38" xfId="53" applyNumberFormat="1" applyFont="1" applyFill="1" applyBorder="1" applyAlignment="1">
      <alignment horizontal="center" vertical="center"/>
      <protection/>
    </xf>
    <xf numFmtId="49" fontId="3" fillId="48" borderId="42" xfId="53" applyNumberFormat="1" applyFont="1" applyFill="1" applyBorder="1" applyAlignment="1">
      <alignment horizontal="center" vertical="center"/>
      <protection/>
    </xf>
    <xf numFmtId="49" fontId="3" fillId="48" borderId="14" xfId="53" applyNumberFormat="1" applyFont="1" applyFill="1" applyBorder="1" applyAlignment="1">
      <alignment horizontal="center" vertical="center"/>
      <protection/>
    </xf>
    <xf numFmtId="49" fontId="3" fillId="48" borderId="51" xfId="53" applyNumberFormat="1" applyFont="1" applyFill="1" applyBorder="1" applyAlignment="1">
      <alignment horizontal="center" vertical="center"/>
      <protection/>
    </xf>
    <xf numFmtId="49" fontId="3" fillId="48" borderId="47" xfId="53" applyNumberFormat="1" applyFont="1" applyFill="1" applyBorder="1" applyAlignment="1">
      <alignment horizontal="center" vertical="center"/>
      <protection/>
    </xf>
    <xf numFmtId="49" fontId="3" fillId="48" borderId="18" xfId="53" applyNumberFormat="1" applyFont="1" applyFill="1" applyBorder="1" applyAlignment="1">
      <alignment horizontal="center" vertical="center"/>
      <protection/>
    </xf>
    <xf numFmtId="49" fontId="3" fillId="48" borderId="16" xfId="53" applyNumberFormat="1" applyFont="1" applyFill="1" applyBorder="1" applyAlignment="1">
      <alignment horizontal="center" vertical="center"/>
      <protection/>
    </xf>
    <xf numFmtId="49" fontId="3" fillId="0" borderId="10" xfId="53" applyNumberFormat="1" applyFont="1" applyBorder="1" applyAlignment="1">
      <alignment horizontal="center" vertical="center"/>
      <protection/>
    </xf>
    <xf numFmtId="49" fontId="1" fillId="0" borderId="0" xfId="53" applyNumberFormat="1">
      <alignment/>
      <protection/>
    </xf>
    <xf numFmtId="1" fontId="6" fillId="0" borderId="37" xfId="53" applyNumberFormat="1" applyFont="1" applyBorder="1" applyAlignment="1">
      <alignment horizontal="center" vertical="center"/>
      <protection/>
    </xf>
    <xf numFmtId="1" fontId="6" fillId="0" borderId="43" xfId="53" applyNumberFormat="1" applyFont="1" applyBorder="1" applyAlignment="1">
      <alignment horizontal="center" vertical="center"/>
      <protection/>
    </xf>
    <xf numFmtId="1" fontId="6" fillId="0" borderId="48" xfId="53" applyNumberFormat="1" applyFont="1" applyBorder="1" applyAlignment="1">
      <alignment horizontal="center" vertical="center"/>
      <protection/>
    </xf>
    <xf numFmtId="1" fontId="6" fillId="0" borderId="79" xfId="53" applyNumberFormat="1" applyFont="1" applyBorder="1" applyAlignment="1">
      <alignment horizontal="center" vertical="center"/>
      <protection/>
    </xf>
    <xf numFmtId="0" fontId="98" fillId="35" borderId="31" xfId="0" applyFont="1" applyFill="1" applyBorder="1" applyAlignment="1">
      <alignment wrapText="1"/>
    </xf>
    <xf numFmtId="49" fontId="88" fillId="51" borderId="31" xfId="0" applyNumberFormat="1" applyFont="1" applyFill="1" applyBorder="1" applyAlignment="1">
      <alignment wrapText="1"/>
    </xf>
    <xf numFmtId="0" fontId="0" fillId="0" borderId="0" xfId="0" applyAlignment="1">
      <alignment/>
    </xf>
    <xf numFmtId="49" fontId="89" fillId="0" borderId="0" xfId="0" applyNumberFormat="1" applyFont="1" applyAlignment="1">
      <alignment/>
    </xf>
    <xf numFmtId="49" fontId="7" fillId="36" borderId="14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49" fontId="7" fillId="36" borderId="47" xfId="0" applyNumberFormat="1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  <xf numFmtId="49" fontId="7" fillId="36" borderId="38" xfId="0" applyNumberFormat="1" applyFont="1" applyFill="1" applyBorder="1" applyAlignment="1">
      <alignment horizontal="center" vertical="center"/>
    </xf>
    <xf numFmtId="49" fontId="7" fillId="36" borderId="42" xfId="0" applyNumberFormat="1" applyFont="1" applyFill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vertical="center"/>
    </xf>
    <xf numFmtId="49" fontId="7" fillId="36" borderId="51" xfId="0" applyNumberFormat="1" applyFont="1" applyFill="1" applyBorder="1" applyAlignment="1">
      <alignment horizontal="center" vertical="center"/>
    </xf>
    <xf numFmtId="1" fontId="5" fillId="0" borderId="79" xfId="0" applyNumberFormat="1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49" fontId="3" fillId="0" borderId="79" xfId="0" applyNumberFormat="1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64" fontId="3" fillId="0" borderId="71" xfId="0" applyNumberFormat="1" applyFont="1" applyBorder="1" applyAlignment="1">
      <alignment horizontal="center" vertical="center"/>
    </xf>
    <xf numFmtId="0" fontId="6" fillId="0" borderId="79" xfId="0" applyNumberFormat="1" applyFont="1" applyBorder="1" applyAlignment="1">
      <alignment horizontal="center" vertical="center"/>
    </xf>
    <xf numFmtId="49" fontId="47" fillId="0" borderId="0" xfId="53" applyNumberFormat="1" applyFont="1" applyFill="1" applyBorder="1" applyAlignment="1">
      <alignment vertical="center"/>
      <protection/>
    </xf>
    <xf numFmtId="1" fontId="3" fillId="0" borderId="10" xfId="53" applyNumberFormat="1" applyFont="1" applyBorder="1" applyAlignment="1">
      <alignment horizontal="center" vertical="center"/>
      <protection/>
    </xf>
    <xf numFmtId="1" fontId="6" fillId="0" borderId="37" xfId="0" applyNumberFormat="1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1" fontId="6" fillId="0" borderId="43" xfId="0" applyNumberFormat="1" applyFont="1" applyBorder="1" applyAlignment="1">
      <alignment horizontal="center" vertical="center"/>
    </xf>
    <xf numFmtId="1" fontId="6" fillId="0" borderId="79" xfId="0" applyNumberFormat="1" applyFont="1" applyBorder="1" applyAlignment="1">
      <alignment horizontal="center" vertical="center"/>
    </xf>
    <xf numFmtId="1" fontId="89" fillId="0" borderId="0" xfId="0" applyNumberFormat="1" applyFont="1" applyAlignment="1">
      <alignment/>
    </xf>
    <xf numFmtId="0" fontId="0" fillId="0" borderId="0" xfId="0" applyAlignment="1">
      <alignment/>
    </xf>
    <xf numFmtId="0" fontId="102" fillId="0" borderId="0" xfId="0" applyFont="1" applyAlignment="1">
      <alignment horizontal="center" wrapText="1"/>
    </xf>
    <xf numFmtId="0" fontId="0" fillId="54" borderId="0" xfId="0" applyFill="1" applyAlignment="1">
      <alignment/>
    </xf>
    <xf numFmtId="49" fontId="88" fillId="35" borderId="31" xfId="0" applyNumberFormat="1" applyFont="1" applyFill="1" applyBorder="1" applyAlignment="1">
      <alignment wrapText="1"/>
    </xf>
    <xf numFmtId="49" fontId="15" fillId="0" borderId="32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103" fillId="0" borderId="42" xfId="0" applyFont="1" applyFill="1" applyBorder="1" applyAlignment="1">
      <alignment horizontal="center" vertical="center" wrapText="1"/>
    </xf>
    <xf numFmtId="0" fontId="104" fillId="0" borderId="42" xfId="0" applyFont="1" applyFill="1" applyBorder="1" applyAlignment="1">
      <alignment horizontal="left" wrapText="1"/>
    </xf>
    <xf numFmtId="0" fontId="104" fillId="0" borderId="42" xfId="0" applyFont="1" applyFill="1" applyBorder="1" applyAlignment="1">
      <alignment horizontal="center" wrapText="1"/>
    </xf>
    <xf numFmtId="0" fontId="103" fillId="0" borderId="4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47" borderId="16" xfId="0" applyFont="1" applyFill="1" applyBorder="1" applyAlignment="1">
      <alignment vertical="center"/>
    </xf>
    <xf numFmtId="49" fontId="3" fillId="47" borderId="42" xfId="0" applyNumberFormat="1" applyFont="1" applyFill="1" applyBorder="1" applyAlignment="1">
      <alignment horizontal="center" vertical="center"/>
    </xf>
    <xf numFmtId="0" fontId="3" fillId="47" borderId="54" xfId="0" applyNumberFormat="1" applyFont="1" applyFill="1" applyBorder="1" applyAlignment="1">
      <alignment horizontal="center" vertical="center"/>
    </xf>
    <xf numFmtId="49" fontId="3" fillId="47" borderId="55" xfId="0" applyNumberFormat="1" applyFont="1" applyFill="1" applyBorder="1" applyAlignment="1">
      <alignment horizontal="center" vertical="center"/>
    </xf>
    <xf numFmtId="0" fontId="3" fillId="47" borderId="55" xfId="0" applyNumberFormat="1" applyFont="1" applyFill="1" applyBorder="1" applyAlignment="1">
      <alignment horizontal="center" vertical="center"/>
    </xf>
    <xf numFmtId="49" fontId="3" fillId="47" borderId="67" xfId="0" applyNumberFormat="1" applyFont="1" applyFill="1" applyBorder="1" applyAlignment="1">
      <alignment horizontal="center" vertical="center"/>
    </xf>
    <xf numFmtId="0" fontId="3" fillId="47" borderId="74" xfId="0" applyNumberFormat="1" applyFont="1" applyFill="1" applyBorder="1" applyAlignment="1">
      <alignment horizontal="center" vertical="center"/>
    </xf>
    <xf numFmtId="0" fontId="3" fillId="47" borderId="16" xfId="0" applyNumberFormat="1" applyFont="1" applyFill="1" applyBorder="1" applyAlignment="1">
      <alignment horizontal="center" vertical="center"/>
    </xf>
    <xf numFmtId="0" fontId="3" fillId="47" borderId="42" xfId="0" applyNumberFormat="1" applyFont="1" applyFill="1" applyBorder="1" applyAlignment="1">
      <alignment horizontal="center" vertical="center"/>
    </xf>
    <xf numFmtId="49" fontId="3" fillId="47" borderId="44" xfId="0" applyNumberFormat="1" applyFont="1" applyFill="1" applyBorder="1" applyAlignment="1">
      <alignment horizontal="center" vertical="center"/>
    </xf>
    <xf numFmtId="0" fontId="3" fillId="47" borderId="75" xfId="0" applyNumberFormat="1" applyFont="1" applyFill="1" applyBorder="1" applyAlignment="1">
      <alignment horizontal="center" vertical="center"/>
    </xf>
    <xf numFmtId="0" fontId="3" fillId="48" borderId="18" xfId="0" applyFont="1" applyFill="1" applyBorder="1" applyAlignment="1">
      <alignment vertical="center"/>
    </xf>
    <xf numFmtId="0" fontId="3" fillId="48" borderId="51" xfId="0" applyFont="1" applyFill="1" applyBorder="1" applyAlignment="1">
      <alignment vertical="center"/>
    </xf>
    <xf numFmtId="49" fontId="3" fillId="48" borderId="51" xfId="0" applyNumberFormat="1" applyFont="1" applyFill="1" applyBorder="1" applyAlignment="1">
      <alignment horizontal="center" vertical="center"/>
    </xf>
    <xf numFmtId="0" fontId="6" fillId="47" borderId="42" xfId="0" applyFont="1" applyFill="1" applyBorder="1" applyAlignment="1">
      <alignment vertical="center"/>
    </xf>
    <xf numFmtId="0" fontId="105" fillId="55" borderId="0" xfId="0" applyFont="1" applyFill="1" applyAlignment="1">
      <alignment horizontal="left" wrapText="1"/>
    </xf>
    <xf numFmtId="16" fontId="105" fillId="55" borderId="0" xfId="0" applyNumberFormat="1" applyFont="1" applyFill="1" applyAlignment="1">
      <alignment horizontal="left" wrapText="1"/>
    </xf>
    <xf numFmtId="0" fontId="106" fillId="55" borderId="0" xfId="0" applyFont="1" applyFill="1" applyAlignment="1">
      <alignment horizontal="left" wrapText="1"/>
    </xf>
    <xf numFmtId="17" fontId="105" fillId="55" borderId="0" xfId="0" applyNumberFormat="1" applyFont="1" applyFill="1" applyAlignment="1">
      <alignment horizontal="left" wrapText="1"/>
    </xf>
    <xf numFmtId="0" fontId="105" fillId="55" borderId="89" xfId="0" applyFont="1" applyFill="1" applyBorder="1" applyAlignment="1">
      <alignment horizontal="left" wrapText="1"/>
    </xf>
    <xf numFmtId="0" fontId="105" fillId="55" borderId="90" xfId="0" applyFont="1" applyFill="1" applyBorder="1" applyAlignment="1">
      <alignment horizontal="left" wrapText="1"/>
    </xf>
    <xf numFmtId="0" fontId="105" fillId="55" borderId="91" xfId="0" applyFont="1" applyFill="1" applyBorder="1" applyAlignment="1">
      <alignment horizontal="left" wrapText="1"/>
    </xf>
    <xf numFmtId="0" fontId="105" fillId="55" borderId="92" xfId="0" applyFont="1" applyFill="1" applyBorder="1" applyAlignment="1">
      <alignment horizontal="left" wrapText="1"/>
    </xf>
    <xf numFmtId="16" fontId="105" fillId="55" borderId="93" xfId="0" applyNumberFormat="1" applyFont="1" applyFill="1" applyBorder="1" applyAlignment="1">
      <alignment horizontal="left" wrapText="1"/>
    </xf>
    <xf numFmtId="17" fontId="105" fillId="55" borderId="93" xfId="0" applyNumberFormat="1" applyFont="1" applyFill="1" applyBorder="1" applyAlignment="1">
      <alignment horizontal="left" wrapText="1"/>
    </xf>
    <xf numFmtId="0" fontId="105" fillId="55" borderId="94" xfId="0" applyFont="1" applyFill="1" applyBorder="1" applyAlignment="1">
      <alignment horizontal="left" wrapText="1"/>
    </xf>
    <xf numFmtId="0" fontId="105" fillId="55" borderId="95" xfId="0" applyFont="1" applyFill="1" applyBorder="1" applyAlignment="1">
      <alignment horizontal="left" wrapText="1"/>
    </xf>
    <xf numFmtId="17" fontId="105" fillId="55" borderId="95" xfId="0" applyNumberFormat="1" applyFont="1" applyFill="1" applyBorder="1" applyAlignment="1">
      <alignment horizontal="left" wrapText="1"/>
    </xf>
    <xf numFmtId="0" fontId="106" fillId="55" borderId="95" xfId="0" applyFont="1" applyFill="1" applyBorder="1" applyAlignment="1">
      <alignment horizontal="left" wrapText="1"/>
    </xf>
    <xf numFmtId="17" fontId="105" fillId="55" borderId="96" xfId="0" applyNumberFormat="1" applyFont="1" applyFill="1" applyBorder="1" applyAlignment="1">
      <alignment horizontal="left" wrapText="1"/>
    </xf>
    <xf numFmtId="0" fontId="107" fillId="0" borderId="42" xfId="0" applyFont="1" applyBorder="1" applyAlignment="1">
      <alignment horizontal="center"/>
    </xf>
    <xf numFmtId="49" fontId="27" fillId="0" borderId="49" xfId="0" applyNumberFormat="1" applyFont="1" applyBorder="1" applyAlignment="1">
      <alignment vertical="center"/>
    </xf>
    <xf numFmtId="49" fontId="27" fillId="0" borderId="44" xfId="0" applyNumberFormat="1" applyFont="1" applyBorder="1" applyAlignment="1">
      <alignment vertical="center"/>
    </xf>
    <xf numFmtId="49" fontId="104" fillId="0" borderId="42" xfId="0" applyNumberFormat="1" applyFont="1" applyFill="1" applyBorder="1" applyAlignment="1">
      <alignment horizontal="center" wrapText="1"/>
    </xf>
    <xf numFmtId="0" fontId="88" fillId="35" borderId="0" xfId="0" applyNumberFormat="1" applyFont="1" applyFill="1" applyBorder="1" applyAlignment="1">
      <alignment wrapText="1"/>
    </xf>
    <xf numFmtId="0" fontId="98" fillId="51" borderId="31" xfId="0" applyFont="1" applyFill="1" applyBorder="1" applyAlignment="1">
      <alignment wrapText="1"/>
    </xf>
    <xf numFmtId="0" fontId="88" fillId="50" borderId="31" xfId="0" applyNumberFormat="1" applyFont="1" applyFill="1" applyBorder="1" applyAlignment="1">
      <alignment horizontal="center"/>
    </xf>
    <xf numFmtId="0" fontId="98" fillId="34" borderId="97" xfId="0" applyNumberFormat="1" applyFont="1" applyFill="1" applyBorder="1" applyAlignment="1">
      <alignment horizontal="center" wrapText="1"/>
    </xf>
    <xf numFmtId="0" fontId="98" fillId="35" borderId="97" xfId="0" applyNumberFormat="1" applyFont="1" applyFill="1" applyBorder="1" applyAlignment="1">
      <alignment horizontal="center" wrapText="1"/>
    </xf>
    <xf numFmtId="0" fontId="88" fillId="50" borderId="97" xfId="0" applyNumberFormat="1" applyFont="1" applyFill="1" applyBorder="1" applyAlignment="1">
      <alignment horizontal="center"/>
    </xf>
    <xf numFmtId="49" fontId="88" fillId="46" borderId="31" xfId="0" applyNumberFormat="1" applyFont="1" applyFill="1" applyBorder="1" applyAlignment="1">
      <alignment horizontal="center"/>
    </xf>
    <xf numFmtId="0" fontId="98" fillId="35" borderId="98" xfId="0" applyNumberFormat="1" applyFont="1" applyFill="1" applyBorder="1" applyAlignment="1">
      <alignment horizontal="center" wrapText="1"/>
    </xf>
    <xf numFmtId="0" fontId="15" fillId="0" borderId="32" xfId="0" applyFont="1" applyFill="1" applyBorder="1" applyAlignment="1">
      <alignment vertical="center" wrapText="1"/>
    </xf>
    <xf numFmtId="164" fontId="9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0" fillId="44" borderId="55" xfId="0" applyNumberFormat="1" applyFont="1" applyFill="1" applyBorder="1" applyAlignment="1">
      <alignment horizontal="center" vertical="center"/>
    </xf>
    <xf numFmtId="0" fontId="90" fillId="44" borderId="42" xfId="0" applyNumberFormat="1" applyFont="1" applyFill="1" applyBorder="1" applyAlignment="1">
      <alignment horizontal="center" vertical="center"/>
    </xf>
    <xf numFmtId="0" fontId="90" fillId="0" borderId="42" xfId="0" applyNumberFormat="1" applyFont="1" applyBorder="1" applyAlignment="1">
      <alignment horizontal="center" vertical="center"/>
    </xf>
    <xf numFmtId="0" fontId="90" fillId="0" borderId="56" xfId="0" applyNumberFormat="1" applyFont="1" applyBorder="1" applyAlignment="1">
      <alignment horizontal="center" vertical="center"/>
    </xf>
    <xf numFmtId="0" fontId="90" fillId="0" borderId="5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90" fillId="48" borderId="42" xfId="0" applyNumberFormat="1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wrapText="1"/>
    </xf>
    <xf numFmtId="0" fontId="3" fillId="0" borderId="42" xfId="0" applyFont="1" applyFill="1" applyBorder="1" applyAlignment="1">
      <alignment vertical="center"/>
    </xf>
    <xf numFmtId="0" fontId="27" fillId="0" borderId="55" xfId="0" applyFont="1" applyBorder="1" applyAlignment="1">
      <alignment horizontal="center" vertical="center"/>
    </xf>
    <xf numFmtId="0" fontId="3" fillId="0" borderId="51" xfId="0" applyFont="1" applyFill="1" applyBorder="1" applyAlignment="1">
      <alignment vertical="center"/>
    </xf>
    <xf numFmtId="0" fontId="3" fillId="47" borderId="17" xfId="0" applyNumberFormat="1" applyFont="1" applyFill="1" applyBorder="1" applyAlignment="1">
      <alignment horizontal="center" vertical="center"/>
    </xf>
    <xf numFmtId="49" fontId="3" fillId="56" borderId="42" xfId="0" applyNumberFormat="1" applyFont="1" applyFill="1" applyBorder="1" applyAlignment="1">
      <alignment horizontal="center" vertical="center"/>
    </xf>
    <xf numFmtId="0" fontId="3" fillId="56" borderId="42" xfId="0" applyNumberFormat="1" applyFont="1" applyFill="1" applyBorder="1" applyAlignment="1">
      <alignment horizontal="center" vertical="center"/>
    </xf>
    <xf numFmtId="49" fontId="3" fillId="56" borderId="51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0" fontId="6" fillId="47" borderId="44" xfId="0" applyFont="1" applyFill="1" applyBorder="1" applyAlignment="1">
      <alignment vertical="center"/>
    </xf>
    <xf numFmtId="49" fontId="3" fillId="47" borderId="45" xfId="0" applyNumberFormat="1" applyFont="1" applyFill="1" applyBorder="1" applyAlignment="1">
      <alignment horizontal="center" vertical="center"/>
    </xf>
    <xf numFmtId="1" fontId="8" fillId="56" borderId="54" xfId="0" applyNumberFormat="1" applyFont="1" applyFill="1" applyBorder="1" applyAlignment="1">
      <alignment horizontal="center" vertical="center"/>
    </xf>
    <xf numFmtId="49" fontId="3" fillId="47" borderId="65" xfId="0" applyNumberFormat="1" applyFont="1" applyFill="1" applyBorder="1" applyAlignment="1">
      <alignment horizontal="center" vertical="center"/>
    </xf>
    <xf numFmtId="49" fontId="3" fillId="47" borderId="16" xfId="0" applyNumberFormat="1" applyFont="1" applyFill="1" applyBorder="1" applyAlignment="1">
      <alignment horizontal="center" vertical="center"/>
    </xf>
    <xf numFmtId="49" fontId="3" fillId="47" borderId="17" xfId="0" applyNumberFormat="1" applyFont="1" applyFill="1" applyBorder="1" applyAlignment="1">
      <alignment horizontal="center" vertical="center"/>
    </xf>
    <xf numFmtId="49" fontId="3" fillId="47" borderId="18" xfId="0" applyNumberFormat="1" applyFont="1" applyFill="1" applyBorder="1" applyAlignment="1">
      <alignment horizontal="center" vertical="center"/>
    </xf>
    <xf numFmtId="49" fontId="3" fillId="47" borderId="51" xfId="0" applyNumberFormat="1" applyFont="1" applyFill="1" applyBorder="1" applyAlignment="1">
      <alignment horizontal="center" vertical="center"/>
    </xf>
    <xf numFmtId="49" fontId="3" fillId="56" borderId="19" xfId="0" applyNumberFormat="1" applyFont="1" applyFill="1" applyBorder="1" applyAlignment="1">
      <alignment horizontal="center" vertical="center"/>
    </xf>
    <xf numFmtId="0" fontId="6" fillId="50" borderId="42" xfId="0" applyFont="1" applyFill="1" applyBorder="1" applyAlignment="1">
      <alignment vertical="center"/>
    </xf>
    <xf numFmtId="0" fontId="6" fillId="46" borderId="42" xfId="0" applyFont="1" applyFill="1" applyBorder="1" applyAlignment="1">
      <alignment vertical="center"/>
    </xf>
    <xf numFmtId="0" fontId="6" fillId="37" borderId="42" xfId="0" applyFont="1" applyFill="1" applyBorder="1" applyAlignment="1">
      <alignment vertical="center"/>
    </xf>
    <xf numFmtId="164" fontId="90" fillId="0" borderId="17" xfId="0" applyNumberFormat="1" applyFont="1" applyFill="1" applyBorder="1" applyAlignment="1">
      <alignment horizontal="center" vertical="center"/>
    </xf>
    <xf numFmtId="0" fontId="90" fillId="46" borderId="42" xfId="0" applyFont="1" applyFill="1" applyBorder="1" applyAlignment="1">
      <alignment vertical="center"/>
    </xf>
    <xf numFmtId="0" fontId="90" fillId="46" borderId="55" xfId="0" applyNumberFormat="1" applyFont="1" applyFill="1" applyBorder="1" applyAlignment="1">
      <alignment horizontal="center" vertical="center"/>
    </xf>
    <xf numFmtId="0" fontId="90" fillId="48" borderId="51" xfId="0" applyNumberFormat="1" applyFont="1" applyFill="1" applyBorder="1" applyAlignment="1">
      <alignment horizontal="center" vertical="center"/>
    </xf>
    <xf numFmtId="0" fontId="17" fillId="0" borderId="99" xfId="0" applyFont="1" applyFill="1" applyBorder="1" applyAlignment="1">
      <alignment/>
    </xf>
    <xf numFmtId="0" fontId="99" fillId="0" borderId="32" xfId="0" applyFont="1" applyBorder="1" applyAlignment="1">
      <alignment/>
    </xf>
    <xf numFmtId="0" fontId="15" fillId="46" borderId="32" xfId="0" applyFont="1" applyFill="1" applyBorder="1" applyAlignment="1">
      <alignment wrapText="1"/>
    </xf>
    <xf numFmtId="0" fontId="15" fillId="47" borderId="32" xfId="0" applyFont="1" applyFill="1" applyBorder="1" applyAlignment="1">
      <alignment wrapText="1"/>
    </xf>
    <xf numFmtId="0" fontId="17" fillId="47" borderId="83" xfId="0" applyNumberFormat="1" applyFont="1" applyFill="1" applyBorder="1" applyAlignment="1">
      <alignment horizontal="center" wrapText="1"/>
    </xf>
    <xf numFmtId="0" fontId="17" fillId="47" borderId="25" xfId="0" applyNumberFormat="1" applyFont="1" applyFill="1" applyBorder="1" applyAlignment="1">
      <alignment horizontal="center" wrapText="1"/>
    </xf>
    <xf numFmtId="1" fontId="17" fillId="47" borderId="25" xfId="0" applyNumberFormat="1" applyFont="1" applyFill="1" applyBorder="1" applyAlignment="1">
      <alignment horizontal="center" wrapText="1"/>
    </xf>
    <xf numFmtId="49" fontId="15" fillId="53" borderId="32" xfId="0" applyNumberFormat="1" applyFont="1" applyFill="1" applyBorder="1" applyAlignment="1">
      <alignment wrapText="1"/>
    </xf>
    <xf numFmtId="0" fontId="44" fillId="0" borderId="100" xfId="0" applyFont="1" applyBorder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6" fillId="52" borderId="62" xfId="0" applyFont="1" applyFill="1" applyBorder="1" applyAlignment="1">
      <alignment horizontal="center" vertical="center" wrapText="1"/>
    </xf>
    <xf numFmtId="0" fontId="26" fillId="52" borderId="11" xfId="0" applyFont="1" applyFill="1" applyBorder="1" applyAlignment="1">
      <alignment horizontal="center" vertical="center" wrapText="1"/>
    </xf>
    <xf numFmtId="0" fontId="26" fillId="52" borderId="82" xfId="0" applyFont="1" applyFill="1" applyBorder="1" applyAlignment="1">
      <alignment horizontal="center" vertical="center" wrapText="1"/>
    </xf>
    <xf numFmtId="0" fontId="26" fillId="52" borderId="101" xfId="0" applyFont="1" applyFill="1" applyBorder="1" applyAlignment="1">
      <alignment horizontal="center" vertical="center" wrapText="1"/>
    </xf>
    <xf numFmtId="0" fontId="26" fillId="52" borderId="102" xfId="0" applyFont="1" applyFill="1" applyBorder="1" applyAlignment="1">
      <alignment horizontal="center" vertical="center" wrapText="1"/>
    </xf>
    <xf numFmtId="0" fontId="101" fillId="52" borderId="103" xfId="0" applyFont="1" applyFill="1" applyBorder="1" applyAlignment="1">
      <alignment horizontal="center" vertical="center"/>
    </xf>
    <xf numFmtId="0" fontId="101" fillId="52" borderId="86" xfId="0" applyFont="1" applyFill="1" applyBorder="1" applyAlignment="1">
      <alignment horizontal="center" vertical="center"/>
    </xf>
    <xf numFmtId="0" fontId="101" fillId="52" borderId="87" xfId="0" applyFont="1" applyFill="1" applyBorder="1" applyAlignment="1">
      <alignment horizontal="center" vertical="center"/>
    </xf>
    <xf numFmtId="0" fontId="4" fillId="38" borderId="104" xfId="53" applyFont="1" applyFill="1" applyBorder="1" applyAlignment="1">
      <alignment horizontal="center" vertical="center"/>
      <protection/>
    </xf>
    <xf numFmtId="14" fontId="73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98" fillId="49" borderId="105" xfId="0" applyFont="1" applyFill="1" applyBorder="1" applyAlignment="1">
      <alignment horizontal="center" wrapText="1"/>
    </xf>
    <xf numFmtId="0" fontId="98" fillId="49" borderId="84" xfId="0" applyFont="1" applyFill="1" applyBorder="1" applyAlignment="1">
      <alignment horizontal="center" wrapText="1"/>
    </xf>
    <xf numFmtId="0" fontId="73" fillId="0" borderId="0" xfId="0" applyNumberFormat="1" applyFont="1" applyAlignment="1">
      <alignment horizontal="center"/>
    </xf>
    <xf numFmtId="0" fontId="98" fillId="49" borderId="105" xfId="0" applyFont="1" applyFill="1" applyBorder="1" applyAlignment="1">
      <alignment wrapText="1"/>
    </xf>
    <xf numFmtId="0" fontId="98" fillId="49" borderId="84" xfId="0" applyFont="1" applyFill="1" applyBorder="1" applyAlignment="1">
      <alignment wrapText="1"/>
    </xf>
    <xf numFmtId="0" fontId="98" fillId="49" borderId="106" xfId="0" applyFont="1" applyFill="1" applyBorder="1" applyAlignment="1">
      <alignment wrapText="1"/>
    </xf>
    <xf numFmtId="0" fontId="108" fillId="0" borderId="32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109" fillId="0" borderId="0" xfId="0" applyFont="1" applyAlignment="1">
      <alignment horizontal="left"/>
    </xf>
    <xf numFmtId="0" fontId="89" fillId="0" borderId="0" xfId="0" applyFont="1" applyAlignment="1">
      <alignment horizontal="left"/>
    </xf>
    <xf numFmtId="0" fontId="109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9" borderId="44" xfId="0" applyFont="1" applyFill="1" applyBorder="1" applyAlignment="1">
      <alignment horizontal="left" vertical="center"/>
    </xf>
    <xf numFmtId="0" fontId="3" fillId="39" borderId="70" xfId="0" applyFont="1" applyFill="1" applyBorder="1" applyAlignment="1">
      <alignment horizontal="left" vertical="center"/>
    </xf>
    <xf numFmtId="0" fontId="3" fillId="39" borderId="45" xfId="0" applyFont="1" applyFill="1" applyBorder="1" applyAlignment="1">
      <alignment horizontal="left" vertical="center"/>
    </xf>
    <xf numFmtId="0" fontId="3" fillId="40" borderId="44" xfId="0" applyFont="1" applyFill="1" applyBorder="1" applyAlignment="1">
      <alignment horizontal="left" vertical="center"/>
    </xf>
    <xf numFmtId="0" fontId="3" fillId="40" borderId="70" xfId="0" applyFont="1" applyFill="1" applyBorder="1" applyAlignment="1">
      <alignment horizontal="left" vertical="center"/>
    </xf>
    <xf numFmtId="0" fontId="3" fillId="40" borderId="45" xfId="0" applyFont="1" applyFill="1" applyBorder="1" applyAlignment="1">
      <alignment horizontal="left" vertical="center"/>
    </xf>
    <xf numFmtId="0" fontId="3" fillId="40" borderId="71" xfId="0" applyFont="1" applyFill="1" applyBorder="1" applyAlignment="1">
      <alignment horizontal="left" vertical="center"/>
    </xf>
    <xf numFmtId="0" fontId="3" fillId="40" borderId="72" xfId="0" applyFont="1" applyFill="1" applyBorder="1" applyAlignment="1">
      <alignment horizontal="left" vertical="center"/>
    </xf>
    <xf numFmtId="0" fontId="3" fillId="40" borderId="73" xfId="0" applyFont="1" applyFill="1" applyBorder="1" applyAlignment="1">
      <alignment horizontal="left" vertical="center"/>
    </xf>
    <xf numFmtId="0" fontId="110" fillId="0" borderId="0" xfId="0" applyFont="1" applyAlignment="1">
      <alignment horizontal="center" wrapText="1"/>
    </xf>
    <xf numFmtId="0" fontId="3" fillId="38" borderId="44" xfId="0" applyFont="1" applyFill="1" applyBorder="1" applyAlignment="1">
      <alignment horizontal="left" vertical="center"/>
    </xf>
    <xf numFmtId="0" fontId="3" fillId="38" borderId="70" xfId="0" applyFont="1" applyFill="1" applyBorder="1" applyAlignment="1">
      <alignment horizontal="left" vertical="center"/>
    </xf>
    <xf numFmtId="0" fontId="3" fillId="38" borderId="45" xfId="0" applyFont="1" applyFill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38" borderId="104" xfId="0" applyFont="1" applyFill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3" fillId="38" borderId="67" xfId="0" applyFont="1" applyFill="1" applyBorder="1" applyAlignment="1">
      <alignment horizontal="left" vertical="center"/>
    </xf>
    <xf numFmtId="0" fontId="3" fillId="38" borderId="68" xfId="0" applyFont="1" applyFill="1" applyBorder="1" applyAlignment="1">
      <alignment horizontal="left" vertical="center"/>
    </xf>
    <xf numFmtId="0" fontId="3" fillId="38" borderId="69" xfId="0" applyFont="1" applyFill="1" applyBorder="1" applyAlignment="1">
      <alignment horizontal="left" vertical="center"/>
    </xf>
    <xf numFmtId="49" fontId="3" fillId="39" borderId="67" xfId="0" applyNumberFormat="1" applyFont="1" applyFill="1" applyBorder="1" applyAlignment="1">
      <alignment horizontal="left" vertical="center"/>
    </xf>
    <xf numFmtId="49" fontId="3" fillId="39" borderId="68" xfId="0" applyNumberFormat="1" applyFont="1" applyFill="1" applyBorder="1" applyAlignment="1">
      <alignment horizontal="left" vertical="center"/>
    </xf>
    <xf numFmtId="49" fontId="3" fillId="39" borderId="69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87" fillId="0" borderId="0" xfId="0" applyFont="1" applyAlignment="1">
      <alignment vertical="top" wrapText="1"/>
    </xf>
    <xf numFmtId="0" fontId="111" fillId="0" borderId="0" xfId="0" applyFont="1" applyAlignment="1">
      <alignment vertical="top" wrapText="1"/>
    </xf>
    <xf numFmtId="0" fontId="0" fillId="33" borderId="0" xfId="0" applyFill="1" applyAlignment="1">
      <alignment vertical="top" wrapText="1"/>
    </xf>
    <xf numFmtId="0" fontId="112" fillId="0" borderId="0" xfId="0" applyFont="1" applyAlignment="1">
      <alignment vertical="top" wrapText="1"/>
    </xf>
    <xf numFmtId="49" fontId="113" fillId="0" borderId="0" xfId="0" applyNumberFormat="1" applyFont="1" applyAlignment="1">
      <alignment horizontal="left" vertical="top" wrapText="1"/>
    </xf>
    <xf numFmtId="0" fontId="87" fillId="0" borderId="109" xfId="0" applyFont="1" applyBorder="1" applyAlignment="1">
      <alignment vertical="top" wrapText="1"/>
    </xf>
    <xf numFmtId="0" fontId="0" fillId="33" borderId="110" xfId="0" applyFill="1" applyBorder="1" applyAlignment="1">
      <alignment vertical="top" wrapText="1"/>
    </xf>
    <xf numFmtId="0" fontId="114" fillId="0" borderId="0" xfId="0" applyFont="1" applyAlignment="1">
      <alignment vertical="top" wrapText="1"/>
    </xf>
    <xf numFmtId="0" fontId="115" fillId="0" borderId="0" xfId="0" applyFont="1" applyAlignment="1">
      <alignment horizontal="center" vertical="top" wrapText="1"/>
    </xf>
    <xf numFmtId="0" fontId="116" fillId="0" borderId="0" xfId="0" applyFont="1" applyAlignment="1">
      <alignment horizontal="center"/>
    </xf>
    <xf numFmtId="0" fontId="17" fillId="48" borderId="32" xfId="0" applyNumberFormat="1" applyFont="1" applyFill="1" applyBorder="1" applyAlignment="1">
      <alignment horizontal="center" wrapText="1"/>
    </xf>
    <xf numFmtId="0" fontId="17" fillId="47" borderId="32" xfId="0" applyNumberFormat="1" applyFont="1" applyFill="1" applyBorder="1" applyAlignment="1">
      <alignment horizontal="center" wrapText="1"/>
    </xf>
    <xf numFmtId="166" fontId="26" fillId="52" borderId="111" xfId="0" applyNumberFormat="1" applyFont="1" applyFill="1" applyBorder="1" applyAlignment="1">
      <alignment horizontal="center" vertical="center" wrapText="1"/>
    </xf>
    <xf numFmtId="0" fontId="26" fillId="52" borderId="112" xfId="0" applyFont="1" applyFill="1" applyBorder="1" applyAlignment="1">
      <alignment horizontal="center" vertical="center" wrapText="1"/>
    </xf>
    <xf numFmtId="0" fontId="26" fillId="52" borderId="104" xfId="0" applyFont="1" applyFill="1" applyBorder="1" applyAlignment="1">
      <alignment horizontal="center" vertical="center" wrapText="1"/>
    </xf>
    <xf numFmtId="165" fontId="26" fillId="52" borderId="104" xfId="0" applyNumberFormat="1" applyFont="1" applyFill="1" applyBorder="1" applyAlignment="1">
      <alignment horizontal="center" vertical="center" wrapText="1"/>
    </xf>
    <xf numFmtId="165" fontId="26" fillId="52" borderId="111" xfId="0" applyNumberFormat="1" applyFont="1" applyFill="1" applyBorder="1" applyAlignment="1">
      <alignment horizontal="center" vertical="center" wrapText="1"/>
    </xf>
    <xf numFmtId="0" fontId="26" fillId="52" borderId="113" xfId="0" applyFont="1" applyFill="1" applyBorder="1" applyAlignment="1">
      <alignment horizontal="center" vertical="center" wrapText="1"/>
    </xf>
    <xf numFmtId="166" fontId="17" fillId="37" borderId="42" xfId="0" applyNumberFormat="1" applyFont="1" applyFill="1" applyBorder="1" applyAlignment="1">
      <alignment horizontal="center" wrapText="1"/>
    </xf>
    <xf numFmtId="0" fontId="16" fillId="48" borderId="42" xfId="0" applyFont="1" applyFill="1" applyBorder="1" applyAlignment="1">
      <alignment horizontal="center" vertical="center"/>
    </xf>
    <xf numFmtId="0" fontId="17" fillId="48" borderId="42" xfId="0" applyNumberFormat="1" applyFont="1" applyFill="1" applyBorder="1" applyAlignment="1">
      <alignment horizontal="center" wrapText="1"/>
    </xf>
    <xf numFmtId="0" fontId="16" fillId="48" borderId="42" xfId="0" applyNumberFormat="1" applyFont="1" applyFill="1" applyBorder="1" applyAlignment="1">
      <alignment horizontal="center" vertical="center"/>
    </xf>
    <xf numFmtId="0" fontId="17" fillId="0" borderId="42" xfId="0" applyNumberFormat="1" applyFont="1" applyFill="1" applyBorder="1" applyAlignment="1">
      <alignment horizontal="center" wrapText="1"/>
    </xf>
    <xf numFmtId="1" fontId="17" fillId="0" borderId="42" xfId="0" applyNumberFormat="1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/>
    </xf>
    <xf numFmtId="0" fontId="16" fillId="0" borderId="42" xfId="0" applyNumberFormat="1" applyFont="1" applyFill="1" applyBorder="1" applyAlignment="1">
      <alignment horizontal="center"/>
    </xf>
    <xf numFmtId="166" fontId="17" fillId="47" borderId="42" xfId="0" applyNumberFormat="1" applyFont="1" applyFill="1" applyBorder="1" applyAlignment="1">
      <alignment horizontal="center" wrapText="1"/>
    </xf>
    <xf numFmtId="0" fontId="16" fillId="47" borderId="42" xfId="0" applyFont="1" applyFill="1" applyBorder="1" applyAlignment="1">
      <alignment horizontal="center" vertical="center"/>
    </xf>
    <xf numFmtId="0" fontId="17" fillId="47" borderId="42" xfId="0" applyNumberFormat="1" applyFont="1" applyFill="1" applyBorder="1" applyAlignment="1">
      <alignment horizontal="center" wrapText="1"/>
    </xf>
    <xf numFmtId="0" fontId="16" fillId="47" borderId="42" xfId="0" applyNumberFormat="1" applyFont="1" applyFill="1" applyBorder="1" applyAlignment="1">
      <alignment horizontal="center" vertical="center"/>
    </xf>
    <xf numFmtId="165" fontId="15" fillId="47" borderId="42" xfId="0" applyNumberFormat="1" applyFont="1" applyFill="1" applyBorder="1" applyAlignment="1">
      <alignment horizontal="center" wrapText="1"/>
    </xf>
    <xf numFmtId="0" fontId="16" fillId="47" borderId="42" xfId="0" applyFont="1" applyFill="1" applyBorder="1" applyAlignment="1">
      <alignment horizontal="center"/>
    </xf>
    <xf numFmtId="1" fontId="16" fillId="47" borderId="42" xfId="0" applyNumberFormat="1" applyFont="1" applyFill="1" applyBorder="1" applyAlignment="1">
      <alignment horizontal="center"/>
    </xf>
    <xf numFmtId="0" fontId="17" fillId="47" borderId="42" xfId="0" applyNumberFormat="1" applyFont="1" applyFill="1" applyBorder="1" applyAlignment="1">
      <alignment horizontal="center" vertical="center" wrapText="1"/>
    </xf>
    <xf numFmtId="165" fontId="15" fillId="37" borderId="42" xfId="0" applyNumberFormat="1" applyFont="1" applyFill="1" applyBorder="1" applyAlignment="1">
      <alignment horizontal="center" wrapText="1"/>
    </xf>
    <xf numFmtId="166" fontId="17" fillId="53" borderId="42" xfId="0" applyNumberFormat="1" applyFont="1" applyFill="1" applyBorder="1" applyAlignment="1">
      <alignment horizontal="center" wrapText="1"/>
    </xf>
    <xf numFmtId="0" fontId="16" fillId="53" borderId="42" xfId="0" applyFont="1" applyFill="1" applyBorder="1" applyAlignment="1">
      <alignment horizontal="center" vertical="center"/>
    </xf>
    <xf numFmtId="0" fontId="17" fillId="53" borderId="42" xfId="0" applyNumberFormat="1" applyFont="1" applyFill="1" applyBorder="1" applyAlignment="1">
      <alignment horizontal="center" wrapText="1"/>
    </xf>
    <xf numFmtId="0" fontId="16" fillId="53" borderId="42" xfId="0" applyNumberFormat="1" applyFont="1" applyFill="1" applyBorder="1" applyAlignment="1">
      <alignment horizontal="center" vertical="center"/>
    </xf>
    <xf numFmtId="0" fontId="16" fillId="53" borderId="42" xfId="0" applyFont="1" applyFill="1" applyBorder="1" applyAlignment="1">
      <alignment horizontal="center"/>
    </xf>
    <xf numFmtId="1" fontId="16" fillId="53" borderId="42" xfId="0" applyNumberFormat="1" applyFont="1" applyFill="1" applyBorder="1" applyAlignment="1">
      <alignment horizontal="center"/>
    </xf>
    <xf numFmtId="0" fontId="17" fillId="53" borderId="42" xfId="0" applyNumberFormat="1" applyFont="1" applyFill="1" applyBorder="1" applyAlignment="1">
      <alignment horizontal="center" vertical="center" wrapText="1"/>
    </xf>
    <xf numFmtId="165" fontId="15" fillId="53" borderId="42" xfId="0" applyNumberFormat="1" applyFont="1" applyFill="1" applyBorder="1" applyAlignment="1">
      <alignment horizontal="center" wrapText="1"/>
    </xf>
    <xf numFmtId="1" fontId="17" fillId="53" borderId="42" xfId="0" applyNumberFormat="1" applyFont="1" applyFill="1" applyBorder="1" applyAlignment="1">
      <alignment horizontal="center" wrapText="1"/>
    </xf>
    <xf numFmtId="49" fontId="16" fillId="0" borderId="42" xfId="0" applyNumberFormat="1" applyFont="1" applyFill="1" applyBorder="1" applyAlignment="1">
      <alignment horizontal="center"/>
    </xf>
    <xf numFmtId="165" fontId="15" fillId="48" borderId="42" xfId="0" applyNumberFormat="1" applyFont="1" applyFill="1" applyBorder="1" applyAlignment="1">
      <alignment horizontal="center" wrapText="1"/>
    </xf>
    <xf numFmtId="0" fontId="16" fillId="48" borderId="42" xfId="0" applyFont="1" applyFill="1" applyBorder="1" applyAlignment="1">
      <alignment horizontal="center"/>
    </xf>
    <xf numFmtId="1" fontId="16" fillId="48" borderId="42" xfId="0" applyNumberFormat="1" applyFont="1" applyFill="1" applyBorder="1" applyAlignment="1">
      <alignment horizontal="center"/>
    </xf>
    <xf numFmtId="0" fontId="17" fillId="48" borderId="42" xfId="0" applyNumberFormat="1" applyFont="1" applyFill="1" applyBorder="1" applyAlignment="1">
      <alignment horizontal="center" vertical="center" wrapText="1"/>
    </xf>
    <xf numFmtId="166" fontId="17" fillId="0" borderId="42" xfId="0" applyNumberFormat="1" applyFont="1" applyFill="1" applyBorder="1" applyAlignment="1">
      <alignment horizontal="center" wrapText="1"/>
    </xf>
    <xf numFmtId="165" fontId="15" fillId="0" borderId="42" xfId="0" applyNumberFormat="1" applyFont="1" applyFill="1" applyBorder="1" applyAlignment="1">
      <alignment horizontal="center" wrapText="1"/>
    </xf>
    <xf numFmtId="166" fontId="17" fillId="37" borderId="54" xfId="0" applyNumberFormat="1" applyFont="1" applyFill="1" applyBorder="1" applyAlignment="1">
      <alignment horizontal="center" wrapText="1"/>
    </xf>
    <xf numFmtId="0" fontId="16" fillId="48" borderId="55" xfId="0" applyFont="1" applyFill="1" applyBorder="1" applyAlignment="1">
      <alignment horizontal="center" vertical="center"/>
    </xf>
    <xf numFmtId="0" fontId="17" fillId="48" borderId="55" xfId="0" applyNumberFormat="1" applyFont="1" applyFill="1" applyBorder="1" applyAlignment="1">
      <alignment horizontal="center" wrapText="1"/>
    </xf>
    <xf numFmtId="0" fontId="16" fillId="48" borderId="55" xfId="0" applyNumberFormat="1" applyFont="1" applyFill="1" applyBorder="1" applyAlignment="1">
      <alignment horizontal="center" vertical="center"/>
    </xf>
    <xf numFmtId="165" fontId="15" fillId="46" borderId="55" xfId="0" applyNumberFormat="1" applyFont="1" applyFill="1" applyBorder="1" applyAlignment="1">
      <alignment horizontal="center" wrapText="1"/>
    </xf>
    <xf numFmtId="0" fontId="16" fillId="46" borderId="55" xfId="0" applyFont="1" applyFill="1" applyBorder="1" applyAlignment="1">
      <alignment horizontal="center"/>
    </xf>
    <xf numFmtId="0" fontId="17" fillId="46" borderId="55" xfId="0" applyNumberFormat="1" applyFont="1" applyFill="1" applyBorder="1" applyAlignment="1">
      <alignment horizontal="center" wrapText="1"/>
    </xf>
    <xf numFmtId="1" fontId="16" fillId="46" borderId="55" xfId="0" applyNumberFormat="1" applyFont="1" applyFill="1" applyBorder="1" applyAlignment="1">
      <alignment horizontal="center"/>
    </xf>
    <xf numFmtId="0" fontId="17" fillId="46" borderId="55" xfId="0" applyNumberFormat="1" applyFont="1" applyFill="1" applyBorder="1" applyAlignment="1">
      <alignment horizontal="center" vertical="center" wrapText="1"/>
    </xf>
    <xf numFmtId="1" fontId="17" fillId="46" borderId="55" xfId="0" applyNumberFormat="1" applyFont="1" applyFill="1" applyBorder="1" applyAlignment="1">
      <alignment horizontal="center" wrapText="1"/>
    </xf>
    <xf numFmtId="166" fontId="17" fillId="46" borderId="55" xfId="0" applyNumberFormat="1" applyFont="1" applyFill="1" applyBorder="1" applyAlignment="1">
      <alignment horizontal="center" wrapText="1"/>
    </xf>
    <xf numFmtId="0" fontId="17" fillId="0" borderId="55" xfId="0" applyNumberFormat="1" applyFont="1" applyFill="1" applyBorder="1" applyAlignment="1">
      <alignment horizontal="center" wrapText="1"/>
    </xf>
    <xf numFmtId="1" fontId="17" fillId="0" borderId="55" xfId="0" applyNumberFormat="1" applyFont="1" applyFill="1" applyBorder="1" applyAlignment="1">
      <alignment horizontal="center" wrapText="1"/>
    </xf>
    <xf numFmtId="166" fontId="17" fillId="37" borderId="55" xfId="0" applyNumberFormat="1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/>
    </xf>
    <xf numFmtId="0" fontId="16" fillId="0" borderId="55" xfId="0" applyNumberFormat="1" applyFont="1" applyFill="1" applyBorder="1" applyAlignment="1">
      <alignment horizontal="center"/>
    </xf>
    <xf numFmtId="165" fontId="14" fillId="46" borderId="65" xfId="0" applyNumberFormat="1" applyFont="1" applyFill="1" applyBorder="1" applyAlignment="1">
      <alignment horizontal="center"/>
    </xf>
    <xf numFmtId="166" fontId="17" fillId="47" borderId="16" xfId="0" applyNumberFormat="1" applyFont="1" applyFill="1" applyBorder="1" applyAlignment="1">
      <alignment horizontal="center" wrapText="1"/>
    </xf>
    <xf numFmtId="165" fontId="14" fillId="47" borderId="17" xfId="0" applyNumberFormat="1" applyFont="1" applyFill="1" applyBorder="1" applyAlignment="1">
      <alignment horizontal="center"/>
    </xf>
    <xf numFmtId="166" fontId="17" fillId="53" borderId="16" xfId="0" applyNumberFormat="1" applyFont="1" applyFill="1" applyBorder="1" applyAlignment="1">
      <alignment horizontal="center" wrapText="1"/>
    </xf>
    <xf numFmtId="165" fontId="14" fillId="53" borderId="17" xfId="0" applyNumberFormat="1" applyFont="1" applyFill="1" applyBorder="1" applyAlignment="1">
      <alignment horizontal="center"/>
    </xf>
    <xf numFmtId="166" fontId="17" fillId="48" borderId="16" xfId="0" applyNumberFormat="1" applyFont="1" applyFill="1" applyBorder="1" applyAlignment="1">
      <alignment horizontal="center" wrapText="1"/>
    </xf>
    <xf numFmtId="165" fontId="14" fillId="0" borderId="17" xfId="0" applyNumberFormat="1" applyFont="1" applyFill="1" applyBorder="1" applyAlignment="1">
      <alignment horizontal="center"/>
    </xf>
    <xf numFmtId="166" fontId="17" fillId="37" borderId="16" xfId="0" applyNumberFormat="1" applyFont="1" applyFill="1" applyBorder="1" applyAlignment="1">
      <alignment horizontal="center" wrapText="1"/>
    </xf>
    <xf numFmtId="166" fontId="17" fillId="48" borderId="18" xfId="0" applyNumberFormat="1" applyFont="1" applyFill="1" applyBorder="1" applyAlignment="1">
      <alignment horizontal="center" wrapText="1"/>
    </xf>
    <xf numFmtId="0" fontId="16" fillId="48" borderId="51" xfId="0" applyFont="1" applyFill="1" applyBorder="1" applyAlignment="1">
      <alignment horizontal="center" vertical="center"/>
    </xf>
    <xf numFmtId="0" fontId="17" fillId="48" borderId="51" xfId="0" applyNumberFormat="1" applyFont="1" applyFill="1" applyBorder="1" applyAlignment="1">
      <alignment horizontal="center" wrapText="1"/>
    </xf>
    <xf numFmtId="0" fontId="16" fillId="48" borderId="51" xfId="0" applyNumberFormat="1" applyFont="1" applyFill="1" applyBorder="1" applyAlignment="1">
      <alignment horizontal="center" vertical="center"/>
    </xf>
    <xf numFmtId="165" fontId="15" fillId="48" borderId="51" xfId="0" applyNumberFormat="1" applyFont="1" applyFill="1" applyBorder="1" applyAlignment="1">
      <alignment horizontal="center" wrapText="1"/>
    </xf>
    <xf numFmtId="0" fontId="16" fillId="48" borderId="51" xfId="0" applyFont="1" applyFill="1" applyBorder="1" applyAlignment="1">
      <alignment horizontal="center"/>
    </xf>
    <xf numFmtId="0" fontId="16" fillId="48" borderId="51" xfId="0" applyNumberFormat="1" applyFont="1" applyFill="1" applyBorder="1" applyAlignment="1">
      <alignment horizontal="center"/>
    </xf>
    <xf numFmtId="0" fontId="15" fillId="48" borderId="51" xfId="0" applyNumberFormat="1" applyFont="1" applyFill="1" applyBorder="1" applyAlignment="1">
      <alignment horizontal="center" wrapText="1"/>
    </xf>
    <xf numFmtId="0" fontId="17" fillId="0" borderId="51" xfId="0" applyNumberFormat="1" applyFont="1" applyFill="1" applyBorder="1" applyAlignment="1">
      <alignment horizontal="center" wrapText="1"/>
    </xf>
    <xf numFmtId="1" fontId="17" fillId="0" borderId="51" xfId="0" applyNumberFormat="1" applyFont="1" applyFill="1" applyBorder="1" applyAlignment="1">
      <alignment horizontal="center" wrapText="1"/>
    </xf>
    <xf numFmtId="166" fontId="17" fillId="0" borderId="51" xfId="0" applyNumberFormat="1" applyFont="1" applyFill="1" applyBorder="1" applyAlignment="1">
      <alignment horizontal="center" wrapText="1"/>
    </xf>
    <xf numFmtId="0" fontId="16" fillId="0" borderId="51" xfId="0" applyFont="1" applyFill="1" applyBorder="1" applyAlignment="1">
      <alignment horizontal="center"/>
    </xf>
    <xf numFmtId="0" fontId="16" fillId="0" borderId="51" xfId="0" applyNumberFormat="1" applyFont="1" applyFill="1" applyBorder="1" applyAlignment="1">
      <alignment horizontal="center"/>
    </xf>
    <xf numFmtId="165" fontId="15" fillId="0" borderId="51" xfId="0" applyNumberFormat="1" applyFont="1" applyFill="1" applyBorder="1" applyAlignment="1">
      <alignment horizontal="center" wrapText="1"/>
    </xf>
    <xf numFmtId="165" fontId="14" fillId="0" borderId="19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N19" sqref="AN19"/>
    </sheetView>
  </sheetViews>
  <sheetFormatPr defaultColWidth="9.140625" defaultRowHeight="15" outlineLevelCol="1"/>
  <cols>
    <col min="1" max="1" width="5.421875" style="8" customWidth="1"/>
    <col min="2" max="2" width="37.00390625" style="8" customWidth="1"/>
    <col min="3" max="7" width="10.140625" style="8" hidden="1" customWidth="1" outlineLevel="1"/>
    <col min="8" max="8" width="10.140625" style="110" customWidth="1" collapsed="1"/>
    <col min="9" max="13" width="10.7109375" style="13" hidden="1" customWidth="1" outlineLevel="1"/>
    <col min="14" max="14" width="10.7109375" style="13" customWidth="1" collapsed="1"/>
    <col min="15" max="19" width="10.140625" style="8" hidden="1" customWidth="1" outlineLevel="1"/>
    <col min="20" max="20" width="10.140625" style="8" customWidth="1" collapsed="1"/>
    <col min="21" max="25" width="10.140625" style="8" hidden="1" customWidth="1" outlineLevel="1"/>
    <col min="26" max="26" width="10.140625" style="8" customWidth="1" collapsed="1"/>
    <col min="27" max="31" width="10.140625" style="8" hidden="1" customWidth="1" outlineLevel="1"/>
    <col min="32" max="32" width="10.140625" style="8" customWidth="1" collapsed="1"/>
    <col min="33" max="34" width="10.7109375" style="12" hidden="1" customWidth="1" outlineLevel="1"/>
    <col min="35" max="37" width="10.7109375" style="13" hidden="1" customWidth="1" outlineLevel="1"/>
    <col min="38" max="38" width="10.7109375" style="13" customWidth="1" collapsed="1"/>
    <col min="39" max="39" width="10.7109375" style="12" customWidth="1"/>
    <col min="40" max="16384" width="9.140625" style="8" customWidth="1"/>
  </cols>
  <sheetData>
    <row r="1" spans="1:40" ht="21" thickBot="1">
      <c r="A1" s="685" t="s">
        <v>642</v>
      </c>
      <c r="B1" s="685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6"/>
      <c r="AJ1" s="686"/>
      <c r="AK1" s="686"/>
      <c r="AL1" s="686"/>
      <c r="AM1" s="686"/>
      <c r="AN1" s="422"/>
    </row>
    <row r="2" spans="1:40" ht="16.5" thickBot="1" thickTop="1">
      <c r="A2" s="687" t="s">
        <v>70</v>
      </c>
      <c r="B2" s="689" t="s">
        <v>71</v>
      </c>
      <c r="C2" s="692" t="s">
        <v>564</v>
      </c>
      <c r="D2" s="693"/>
      <c r="E2" s="693"/>
      <c r="F2" s="693"/>
      <c r="G2" s="423"/>
      <c r="H2" s="424"/>
      <c r="I2" s="692" t="s">
        <v>445</v>
      </c>
      <c r="J2" s="693"/>
      <c r="K2" s="693"/>
      <c r="L2" s="693"/>
      <c r="M2" s="423"/>
      <c r="N2" s="425"/>
      <c r="O2" s="692" t="s">
        <v>223</v>
      </c>
      <c r="P2" s="693"/>
      <c r="Q2" s="693"/>
      <c r="R2" s="693"/>
      <c r="S2" s="423"/>
      <c r="T2" s="425"/>
      <c r="U2" s="692"/>
      <c r="V2" s="693"/>
      <c r="W2" s="693"/>
      <c r="X2" s="693"/>
      <c r="Y2" s="693"/>
      <c r="Z2" s="694"/>
      <c r="AA2" s="692"/>
      <c r="AB2" s="693"/>
      <c r="AC2" s="693"/>
      <c r="AD2" s="693"/>
      <c r="AE2" s="693"/>
      <c r="AF2" s="694"/>
      <c r="AG2" s="692" t="s">
        <v>922</v>
      </c>
      <c r="AH2" s="693"/>
      <c r="AI2" s="693"/>
      <c r="AJ2" s="693"/>
      <c r="AK2" s="423"/>
      <c r="AL2" s="425"/>
      <c r="AM2" s="691" t="s">
        <v>72</v>
      </c>
      <c r="AN2" s="684"/>
    </row>
    <row r="3" spans="1:40" ht="39" thickBot="1">
      <c r="A3" s="688"/>
      <c r="B3" s="690"/>
      <c r="C3" s="426" t="s">
        <v>75</v>
      </c>
      <c r="D3" s="427" t="s">
        <v>73</v>
      </c>
      <c r="E3" s="428" t="s">
        <v>96</v>
      </c>
      <c r="F3" s="428" t="s">
        <v>76</v>
      </c>
      <c r="G3" s="428" t="s">
        <v>74</v>
      </c>
      <c r="H3" s="749" t="s">
        <v>220</v>
      </c>
      <c r="I3" s="750" t="s">
        <v>75</v>
      </c>
      <c r="J3" s="751" t="s">
        <v>73</v>
      </c>
      <c r="K3" s="752" t="s">
        <v>96</v>
      </c>
      <c r="L3" s="752" t="s">
        <v>76</v>
      </c>
      <c r="M3" s="752" t="s">
        <v>74</v>
      </c>
      <c r="N3" s="753" t="s">
        <v>446</v>
      </c>
      <c r="O3" s="750" t="s">
        <v>75</v>
      </c>
      <c r="P3" s="751" t="s">
        <v>73</v>
      </c>
      <c r="Q3" s="752" t="s">
        <v>96</v>
      </c>
      <c r="R3" s="752" t="s">
        <v>76</v>
      </c>
      <c r="S3" s="752" t="s">
        <v>74</v>
      </c>
      <c r="T3" s="753" t="s">
        <v>224</v>
      </c>
      <c r="U3" s="750" t="s">
        <v>75</v>
      </c>
      <c r="V3" s="751" t="s">
        <v>73</v>
      </c>
      <c r="W3" s="752" t="s">
        <v>96</v>
      </c>
      <c r="X3" s="752" t="s">
        <v>76</v>
      </c>
      <c r="Y3" s="752" t="s">
        <v>74</v>
      </c>
      <c r="Z3" s="749" t="s">
        <v>221</v>
      </c>
      <c r="AA3" s="750" t="s">
        <v>75</v>
      </c>
      <c r="AB3" s="751" t="s">
        <v>73</v>
      </c>
      <c r="AC3" s="752" t="s">
        <v>96</v>
      </c>
      <c r="AD3" s="752" t="s">
        <v>76</v>
      </c>
      <c r="AE3" s="752" t="s">
        <v>74</v>
      </c>
      <c r="AF3" s="749" t="s">
        <v>483</v>
      </c>
      <c r="AG3" s="750" t="s">
        <v>75</v>
      </c>
      <c r="AH3" s="751" t="s">
        <v>73</v>
      </c>
      <c r="AI3" s="752" t="s">
        <v>96</v>
      </c>
      <c r="AJ3" s="752" t="s">
        <v>76</v>
      </c>
      <c r="AK3" s="752" t="s">
        <v>74</v>
      </c>
      <c r="AL3" s="753" t="s">
        <v>384</v>
      </c>
      <c r="AM3" s="754"/>
      <c r="AN3" s="684"/>
    </row>
    <row r="4" spans="1:45" ht="15" customHeight="1" thickBot="1">
      <c r="A4" s="471">
        <v>1</v>
      </c>
      <c r="B4" s="678" t="s">
        <v>119</v>
      </c>
      <c r="C4" s="334">
        <f>VLOOKUP(B4,'Профи-Опен'!$C$55:$T$84,18,0)</f>
        <v>22</v>
      </c>
      <c r="D4" s="335">
        <f>VLOOKUP(C4,Очки!$A$2:$B$98,2,0)</f>
        <v>11</v>
      </c>
      <c r="E4" s="336">
        <f>VLOOKUP(B4,'Профи-Опен'!$C$6:$S$51,8,0)+VLOOKUP(B4,'Профи-Опен'!$C$55:$T$84,8,0)</f>
        <v>10</v>
      </c>
      <c r="F4" s="336">
        <f>VLOOKUP(B4,'Профи-Опен'!$C$6:$T$51,17,0)+VLOOKUP(B4,'Профи-Опен'!$C$55:$T$84,17,0)</f>
        <v>8</v>
      </c>
      <c r="G4" s="747">
        <f>ROUND(10*F4/(E4*2),1)</f>
        <v>4</v>
      </c>
      <c r="H4" s="788">
        <f>D4+G4</f>
        <v>15</v>
      </c>
      <c r="I4" s="789">
        <f>VLOOKUP(B4,Предвидение!$C$189:$L$220,10,0)</f>
        <v>4</v>
      </c>
      <c r="J4" s="790">
        <f>VLOOKUP(I4,Очки!$A$2:$B$98,2,0)</f>
        <v>34</v>
      </c>
      <c r="K4" s="791">
        <f>VLOOKUP(B4,Предвидение!$C$189:$L$220,2,0)</f>
        <v>14</v>
      </c>
      <c r="L4" s="791">
        <f>VLOOKUP(B4,Предвидение!$C$189:$L$220,9,0)</f>
        <v>18</v>
      </c>
      <c r="M4" s="790">
        <f>ROUND(10*L4/(K4*2),1)</f>
        <v>6.4</v>
      </c>
      <c r="N4" s="792">
        <f>J4+M4</f>
        <v>40.4</v>
      </c>
      <c r="O4" s="793">
        <f>VLOOKUP(B4,Торпедо!$C$81:$Z$88,21,0)</f>
        <v>4</v>
      </c>
      <c r="P4" s="794">
        <f>VLOOKUP(O4,Очки!$A$2:$B$98,2,0)</f>
        <v>34</v>
      </c>
      <c r="Q4" s="795">
        <f>VLOOKUP(B4,Торпедо!$C$48:$Z$76,15,0)+VLOOKUP(B4,Торпедо!$C$81:$Z$88,12,0)</f>
        <v>16</v>
      </c>
      <c r="R4" s="795">
        <f>VLOOKUP(B4,Торпедо!$C$48:$Z$76,23,0)+VLOOKUP(B4,Торпедо!$C$81:$Z$88,20,0)</f>
        <v>20</v>
      </c>
      <c r="S4" s="796">
        <f>ROUND(10*R4/(Q4*2),1)</f>
        <v>6.3</v>
      </c>
      <c r="T4" s="792">
        <f>P4+S4</f>
        <v>40.3</v>
      </c>
      <c r="U4" s="794">
        <f>VLOOKUP(B4,ФФП!$C$106:$Y$117,23,0)</f>
        <v>1</v>
      </c>
      <c r="V4" s="794">
        <f>VLOOKUP(U4,Очки!$A$2:$B$98,2,0)</f>
        <v>45</v>
      </c>
      <c r="W4" s="797">
        <f>VLOOKUP(B4,ФФП!$C$7:$S$68,9,0)+VLOOKUP(B4,ФФП!$C$73:$S$102,9,0)+9</f>
        <v>19</v>
      </c>
      <c r="X4" s="797">
        <f>VLOOKUP(B4,ФФП!$C$7:$S$68,8,0)+VLOOKUP(B4,ФФП!$C$73:$S$102,8,0)+VLOOKUP(B4,ФФП!$C$106:$Z$117,24,0)</f>
        <v>27</v>
      </c>
      <c r="Y4" s="794">
        <f>ROUND(10*X4/(W4*2),1)</f>
        <v>7.1</v>
      </c>
      <c r="Z4" s="798">
        <f>V4+Y4</f>
        <v>52.1</v>
      </c>
      <c r="AA4" s="799" t="str">
        <f>VLOOKUP(B4,Спартакиада!$B$6:$R$67,17,0)</f>
        <v>33-40</v>
      </c>
      <c r="AB4" s="790">
        <f>VLOOKUP(AA4,Очки!$A$2:$B$98,2,0)</f>
        <v>0</v>
      </c>
      <c r="AC4" s="800">
        <f>VLOOKUP(B4,Спартакиада!$B$6:$R$67,8,0)</f>
        <v>5</v>
      </c>
      <c r="AD4" s="800">
        <f>VLOOKUP(B4,Спартакиада!$B$6:$R$67,16,0)</f>
        <v>4</v>
      </c>
      <c r="AE4" s="790">
        <f>ROUND(10*AD4/(AC4*2),1)</f>
        <v>4</v>
      </c>
      <c r="AF4" s="801">
        <f>AB4+AE4</f>
        <v>4</v>
      </c>
      <c r="AG4" s="802" t="str">
        <f>VLOOKUP(B4,Форвард!$C$54:$S$75,17,FALSE)</f>
        <v>13-15</v>
      </c>
      <c r="AH4" s="802">
        <f>VLOOKUP(AG4,Очки!$A$2:$B$97,2,0)</f>
        <v>19</v>
      </c>
      <c r="AI4" s="803">
        <f>VLOOKUP(B4,Форвард!$C$6:$S$51,8,FALSE)+VLOOKUP(B4,Форвард!$C$54:$S$75,8,FALSE)</f>
        <v>10</v>
      </c>
      <c r="AJ4" s="803">
        <f>VLOOKUP(B4,Форвард!$C$6:$S$51,16,FALSE)+VLOOKUP(B4,Форвард!$C$54:$S$75,16,FALSE)</f>
        <v>10</v>
      </c>
      <c r="AK4" s="790">
        <f>ROUND(10*AJ4/(AI4*2),1)</f>
        <v>5</v>
      </c>
      <c r="AL4" s="792">
        <f>AH4+AK4</f>
        <v>24</v>
      </c>
      <c r="AM4" s="804">
        <f>LARGE((H4,N4,T4,Z4,AF4,AL4),1)+LARGE((H4,N4,T4,Z4,AF4,AL4),2)+LARGE((H4,N4,T4,Z4,AF4,AL4),3)+LARGE((H4,N4,T4,Z4,AF4,AL4),4)</f>
        <v>156.8</v>
      </c>
      <c r="AN4" s="110"/>
      <c r="AO4" s="9"/>
      <c r="AP4" s="9"/>
      <c r="AQ4" s="9"/>
      <c r="AR4" s="9"/>
      <c r="AS4" s="9"/>
    </row>
    <row r="5" spans="1:45" ht="13.5" thickBot="1">
      <c r="A5" s="472">
        <v>2</v>
      </c>
      <c r="B5" s="679" t="s">
        <v>20</v>
      </c>
      <c r="C5" s="680">
        <f>VLOOKUP(B5,'Профи-Опен'!$C$55:$T$84,18,0)</f>
        <v>13</v>
      </c>
      <c r="D5" s="681">
        <f>VLOOKUP(C5,Очки!$A$2:$B$98,2,0)</f>
        <v>20</v>
      </c>
      <c r="E5" s="682">
        <f>VLOOKUP(B5,'Профи-Опен'!$C$6:$S$51,8,0)+VLOOKUP(B5,'Профи-Опен'!$C$55:$T$84,8,0)</f>
        <v>10</v>
      </c>
      <c r="F5" s="682">
        <f>VLOOKUP(B5,'Профи-Опен'!$C$6:$T$51,17,0)+VLOOKUP(B5,'Профи-Опен'!$C$55:$T$84,17,0)</f>
        <v>11</v>
      </c>
      <c r="G5" s="748">
        <f>ROUND(10*F5/(E5*2),1)</f>
        <v>5.5</v>
      </c>
      <c r="H5" s="805">
        <f>D5+G5</f>
        <v>25.5</v>
      </c>
      <c r="I5" s="764">
        <f>VLOOKUP(B5,Предвидение!$C$189:$L$220,10,0)</f>
        <v>1</v>
      </c>
      <c r="J5" s="765">
        <f>VLOOKUP(I5,Очки!$A$2:$B$98,2,0)</f>
        <v>45</v>
      </c>
      <c r="K5" s="766">
        <f>VLOOKUP(B5,Предвидение!$C$189:$L$220,2,0)</f>
        <v>14</v>
      </c>
      <c r="L5" s="766">
        <f>VLOOKUP(B5,Предвидение!$C$189:$L$220,9,0)</f>
        <v>20</v>
      </c>
      <c r="M5" s="765">
        <f>ROUND(10*L5/(K5*2),1)</f>
        <v>7.1</v>
      </c>
      <c r="N5" s="767">
        <f>J5+M5</f>
        <v>52.1</v>
      </c>
      <c r="O5" s="768">
        <f>VLOOKUP(B5,Торпедо!$C$81:$Z$88,21,0)</f>
        <v>2</v>
      </c>
      <c r="P5" s="765">
        <f>VLOOKUP(O5,Очки!$A$2:$B$98,2,0)</f>
        <v>40</v>
      </c>
      <c r="Q5" s="769">
        <f>VLOOKUP(B5,Торпедо!$C$48:$Z$76,15,0)+VLOOKUP(B5,Торпедо!$C$81:$Z$88,12,0)</f>
        <v>16</v>
      </c>
      <c r="R5" s="769">
        <f>VLOOKUP(B5,Торпедо!$C$48:$Z$76,23,0)+VLOOKUP(B5,Торпедо!$C$81:$Z$88,20,0)</f>
        <v>20</v>
      </c>
      <c r="S5" s="770">
        <f>ROUND(10*R5/(Q5*2),1)</f>
        <v>6.3</v>
      </c>
      <c r="T5" s="767">
        <f>P5+S5</f>
        <v>46.3</v>
      </c>
      <c r="U5" s="759">
        <f>VLOOKUP(B5,ФФП!$C$7:$S$68,17,0)</f>
        <v>0</v>
      </c>
      <c r="V5" s="757">
        <f>VLOOKUP(U5,Очки!$A$2:$B$98,2,0)</f>
        <v>0</v>
      </c>
      <c r="W5" s="760">
        <f>VLOOKUP(B5,ФФП!$C$7:$S$68,9,0)</f>
        <v>5</v>
      </c>
      <c r="X5" s="760">
        <f>VLOOKUP(B5,ФФП!$C$7:$S$68,8,0)</f>
        <v>3</v>
      </c>
      <c r="Y5" s="757">
        <f>ROUND(10*X5/(W5*2),1)</f>
        <v>3</v>
      </c>
      <c r="Z5" s="755">
        <f>V5+Y5</f>
        <v>3</v>
      </c>
      <c r="AA5" s="759" t="str">
        <f>VLOOKUP(B5,Спартакиада!$B$70:$R$100,17,0)</f>
        <v>13-16</v>
      </c>
      <c r="AB5" s="757">
        <f>VLOOKUP(AA5,Очки!$A$2:$B$98,2,0)</f>
        <v>18.5</v>
      </c>
      <c r="AC5" s="760">
        <f>VLOOKUP(B5,Спартакиада!$B$6:$R$67,8,0)+VLOOKUP(B5,Спартакиада!$B$70:$R$100,8,0)</f>
        <v>10</v>
      </c>
      <c r="AD5" s="760">
        <f>VLOOKUP(B5,Спартакиада!$B$6:$R$67,16,0)+VLOOKUP(B5,Спартакиада!$B$70:$R$100,16,0)</f>
        <v>13</v>
      </c>
      <c r="AE5" s="757">
        <f>ROUND(10*AD5/(AC5*2),1)</f>
        <v>6.5</v>
      </c>
      <c r="AF5" s="763">
        <f>AB5+AE5</f>
        <v>25</v>
      </c>
      <c r="AG5" s="761" t="str">
        <f>VLOOKUP(B5,Форвард!$C$6:$S$51,17,FALSE)</f>
        <v>19-24</v>
      </c>
      <c r="AH5" s="761">
        <f>VLOOKUP(AG5,Очки!$A$2:$B$97,2,0)</f>
        <v>11.5</v>
      </c>
      <c r="AI5" s="762">
        <f>VLOOKUP(B5,Форвард!$C$6:$S$51,8,FALSE)</f>
        <v>5</v>
      </c>
      <c r="AJ5" s="762">
        <f>VLOOKUP(B5,Форвард!$C$6:$S$51,16,FALSE)</f>
        <v>5</v>
      </c>
      <c r="AK5" s="757">
        <f>ROUND(10*AJ5/(AI5*2),1)</f>
        <v>5</v>
      </c>
      <c r="AL5" s="771">
        <f>AH5+AK5</f>
        <v>16.5</v>
      </c>
      <c r="AM5" s="806">
        <f>LARGE((H5,N5,T5,Z5,AF5,AL5),1)+LARGE((H5,N5,T5,Z5,AF5,AL5),2)+LARGE((H5,N5,T5,Z5,AF5,AL5),3)+LARGE((H5,N5,T5,Z5,AF5,AL5),4)</f>
        <v>148.9</v>
      </c>
      <c r="AN5" s="110"/>
      <c r="AO5" s="9"/>
      <c r="AP5" s="9"/>
      <c r="AR5" s="9"/>
      <c r="AS5" s="9"/>
    </row>
    <row r="6" spans="1:45" ht="13.5" thickBot="1">
      <c r="A6" s="473">
        <v>3</v>
      </c>
      <c r="B6" s="683" t="s">
        <v>13</v>
      </c>
      <c r="C6" s="334">
        <f>VLOOKUP(B6,'Профи-Опен'!$C$55:$T$84,18,0)</f>
        <v>14</v>
      </c>
      <c r="D6" s="335">
        <f>VLOOKUP(C6,Очки!$A$2:$B$98,2,0)</f>
        <v>19</v>
      </c>
      <c r="E6" s="336">
        <f>VLOOKUP(B6,'Профи-Опен'!$C$6:$S$51,8,0)+VLOOKUP(B6,'Профи-Опен'!$C$55:$T$84,8,0)</f>
        <v>10</v>
      </c>
      <c r="F6" s="336">
        <f>VLOOKUP(B6,'Профи-Опен'!$C$6:$T$51,17,0)+VLOOKUP(B6,'Профи-Опен'!$C$55:$T$84,17,0)</f>
        <v>9</v>
      </c>
      <c r="G6" s="747">
        <f>ROUND(10*F6/(E6*2),1)</f>
        <v>4.5</v>
      </c>
      <c r="H6" s="807">
        <f>D6+G6</f>
        <v>23.5</v>
      </c>
      <c r="I6" s="773"/>
      <c r="J6" s="774"/>
      <c r="K6" s="775"/>
      <c r="L6" s="775"/>
      <c r="M6" s="774"/>
      <c r="N6" s="771"/>
      <c r="O6" s="776">
        <f>VLOOKUP(B6,Торпедо!$C$81:$Z$88,21,0)</f>
        <v>3</v>
      </c>
      <c r="P6" s="774">
        <f>VLOOKUP(O6,Очки!$A$2:$B$98,2,0)</f>
        <v>37</v>
      </c>
      <c r="Q6" s="777">
        <f>VLOOKUP(B6,Торпедо!$C$48:$Z$76,15,0)+VLOOKUP(B6,Торпедо!$C$81:$Z$88,12,0)</f>
        <v>16</v>
      </c>
      <c r="R6" s="777">
        <f>VLOOKUP(B6,Торпедо!$C$48:$Z$76,23,0)+VLOOKUP(B6,Торпедо!$C$81:$Z$88,20,0)</f>
        <v>19</v>
      </c>
      <c r="S6" s="778">
        <f>ROUND(10*R6/(Q6*2),1)</f>
        <v>5.9</v>
      </c>
      <c r="T6" s="779">
        <f>P6+S6</f>
        <v>42.9</v>
      </c>
      <c r="U6" s="774">
        <f>VLOOKUP(B6,ФФП!$C$106:$Y$117,23,0)</f>
        <v>5</v>
      </c>
      <c r="V6" s="774">
        <f>VLOOKUP(U6,Очки!$A$2:$B$98,2,0)</f>
        <v>32</v>
      </c>
      <c r="W6" s="780">
        <f>VLOOKUP(B6,ФФП!$C$7:$S$68,9,0)+VLOOKUP(B6,ФФП!$C$73:$S$102,9,0)+9</f>
        <v>19</v>
      </c>
      <c r="X6" s="780">
        <f>VLOOKUP(B6,ФФП!$C$7:$S$68,8,0)+VLOOKUP(B6,ФФП!$C$73:$S$102,8,0)+VLOOKUP(B6,ФФП!$C$106:$Z$117,24,0)</f>
        <v>20</v>
      </c>
      <c r="Y6" s="774">
        <f>ROUND(10*X6/(W6*2),1)</f>
        <v>5.3</v>
      </c>
      <c r="Z6" s="772">
        <f>V6+Y6</f>
        <v>37.3</v>
      </c>
      <c r="AA6" s="759" t="str">
        <f>VLOOKUP(B6,Спартакиада!$B$6:$R$67,17,0)</f>
        <v>33-40</v>
      </c>
      <c r="AB6" s="757">
        <f>VLOOKUP(AA6,Очки!$A$2:$B$98,2,0)</f>
        <v>0</v>
      </c>
      <c r="AC6" s="760">
        <f>VLOOKUP(B6,Спартакиада!$B$6:$R$67,8,0)</f>
        <v>5</v>
      </c>
      <c r="AD6" s="760">
        <f>VLOOKUP(B6,Спартакиада!$B$6:$R$67,16,0)</f>
        <v>4</v>
      </c>
      <c r="AE6" s="757">
        <f>ROUND(10*AD6/(AC6*2),1)</f>
        <v>4</v>
      </c>
      <c r="AF6" s="755">
        <f>AB6+AE6</f>
        <v>4</v>
      </c>
      <c r="AG6" s="761">
        <f>VLOOKUP(B6,Форвард!$C$79:$S$84,17,FALSE)</f>
        <v>4</v>
      </c>
      <c r="AH6" s="761">
        <f>VLOOKUP(AG6,Очки!$A$2:$B$97,2,0)</f>
        <v>34</v>
      </c>
      <c r="AI6" s="781">
        <f>VLOOKUP(B6,Форвард!$C$6:$S$51,8,FALSE)+VLOOKUP(B6,Форвард!$C$54:$S$75,8,FALSE)+VLOOKUP(B6,Форвард!$C$79:$S$84,8,FALSE)</f>
        <v>15</v>
      </c>
      <c r="AJ6" s="781">
        <f>VLOOKUP(B6,Форвард!$C$6:$S$51,16,FALSE)+VLOOKUP(B6,Форвард!$C$54:$S$75,16,FALSE)+VLOOKUP(B6,Форвард!$C$79:$S$84,16,FALSE)</f>
        <v>20</v>
      </c>
      <c r="AK6" s="757">
        <f>ROUND(10*AJ6/(AI6*2),1)</f>
        <v>6.7</v>
      </c>
      <c r="AL6" s="779">
        <f>AH6+AK6</f>
        <v>40.7</v>
      </c>
      <c r="AM6" s="808">
        <f>LARGE((H6,N6,T6,Z6,AF6,AL6),1)+LARGE((H6,N6,T6,Z6,AF6,AL6),2)+LARGE((H6,N6,T6,Z6,AF6,AL6),3)+LARGE((H6,N6,T6,Z6,AF6,AL6),4)</f>
        <v>144.39999999999998</v>
      </c>
      <c r="AN6" s="110"/>
      <c r="AO6" s="9"/>
      <c r="AP6" s="9"/>
      <c r="AR6" s="9"/>
      <c r="AS6" s="9"/>
    </row>
    <row r="7" spans="1:45" ht="13.5" thickBot="1">
      <c r="A7" s="10">
        <v>4</v>
      </c>
      <c r="B7" s="676" t="s">
        <v>28</v>
      </c>
      <c r="C7" s="334">
        <f>VLOOKUP(B7,'Профи-Опен'!$C$88:$V$95,20,0)</f>
        <v>1</v>
      </c>
      <c r="D7" s="335">
        <f>VLOOKUP(C7,Очки!$A$2:$B$98,2,0)</f>
        <v>45</v>
      </c>
      <c r="E7" s="336">
        <f>VLOOKUP(B7,'Профи-Опен'!$C$6:$S$51,8,0)+VLOOKUP(B7,'Профи-Опен'!$C$55:$T$84,8,0)+VLOOKUP(B7,'Профи-Опен'!$C$88:$V$95,10,0)</f>
        <v>17</v>
      </c>
      <c r="F7" s="336">
        <f>VLOOKUP(B7,'Профи-Опен'!$C$6:$T$51,17,0)+VLOOKUP(B7,'Профи-Опен'!$C$55:$T$84,17,0)+VLOOKUP(B7,'Профи-Опен'!$C$88:$V$95,19,0)</f>
        <v>30</v>
      </c>
      <c r="G7" s="747">
        <f>ROUND(10*F7/(E7*2),1)</f>
        <v>8.8</v>
      </c>
      <c r="H7" s="809">
        <f>D7+G7</f>
        <v>53.8</v>
      </c>
      <c r="I7" s="756">
        <f>VLOOKUP(B7,Предвидение!$C$189:$L$220,10,0)</f>
        <v>9</v>
      </c>
      <c r="J7" s="757">
        <f>VLOOKUP(I7,Очки!$A$2:$B$98,2,0)</f>
        <v>24</v>
      </c>
      <c r="K7" s="758">
        <f>VLOOKUP(B7,Предвидение!$C$189:$L$220,2,0)</f>
        <v>9</v>
      </c>
      <c r="L7" s="758">
        <f>VLOOKUP(B7,Предвидение!$C$189:$L$220,9,0)</f>
        <v>11</v>
      </c>
      <c r="M7" s="757">
        <f>ROUND(10*L7/(K7*2),1)</f>
        <v>6.1</v>
      </c>
      <c r="N7" s="782">
        <f>J7+M7</f>
        <v>30.1</v>
      </c>
      <c r="O7" s="783" t="str">
        <f>VLOOKUP(B7,Торпедо!$C$48:$Z$76,24,0)</f>
        <v>25-26</v>
      </c>
      <c r="P7" s="757">
        <f>VLOOKUP(O7,Очки!$A$2:$B$98,2,0)</f>
        <v>8.5</v>
      </c>
      <c r="Q7" s="784">
        <f>VLOOKUP(B7,Торпедо!$C$8:$U$68,10,0)+VLOOKUP(B7,Торпедо!$C$48:$Z$76,15,0)</f>
        <v>18</v>
      </c>
      <c r="R7" s="784">
        <f>VLOOKUP(B7,Торпедо!$C$8:$U$68,18,0)+VLOOKUP(B7,Торпедо!$C$48:$Z$76,23,0)</f>
        <v>10</v>
      </c>
      <c r="S7" s="785">
        <f>ROUND(10*R7/(Q7*2),1)</f>
        <v>2.8</v>
      </c>
      <c r="T7" s="771">
        <f>P7+S7</f>
        <v>11.3</v>
      </c>
      <c r="U7" s="759">
        <f>VLOOKUP(B7,ФФП!$C$106:$Y$117,23,0)</f>
        <v>10</v>
      </c>
      <c r="V7" s="757">
        <f>VLOOKUP(U7,Очки!$A$2:$B$98,2,0)</f>
        <v>23</v>
      </c>
      <c r="W7" s="760">
        <f>VLOOKUP(B7,ФФП!$C$7:$S$68,9,0)+VLOOKUP(B7,ФФП!$C$73:$S$102,9,0)+9</f>
        <v>19</v>
      </c>
      <c r="X7" s="760">
        <f>VLOOKUP(B7,ФФП!$C$7:$S$68,8,0)+VLOOKUP(B7,ФФП!$C$73:$S$102,8,0)+VLOOKUP(B7,ФФП!$C$106:$Z$117,24,0)</f>
        <v>21</v>
      </c>
      <c r="Y7" s="757">
        <f>ROUND(10*X7/(W7*2),1)</f>
        <v>5.5</v>
      </c>
      <c r="Z7" s="786">
        <f>V7+Y7</f>
        <v>28.5</v>
      </c>
      <c r="AA7" s="759" t="str">
        <f>VLOOKUP(B7,Спартакиада!$B$70:$R$100,17,0)</f>
        <v>21-24</v>
      </c>
      <c r="AB7" s="757">
        <f>VLOOKUP(AA7,Очки!$A$2:$B$98,2,0)</f>
        <v>10.5</v>
      </c>
      <c r="AC7" s="760">
        <f>VLOOKUP(B7,Спартакиада!$B$6:$R$67,8,0)+VLOOKUP(B7,Спартакиада!$B$70:$R$100,8,0)</f>
        <v>10</v>
      </c>
      <c r="AD7" s="760">
        <f>VLOOKUP(B7,Спартакиада!$B$6:$R$67,16,0)+VLOOKUP(B7,Спартакиада!$B$70:$R$100,16,0)</f>
        <v>8</v>
      </c>
      <c r="AE7" s="757">
        <f>ROUND(10*AD7/(AC7*2),1)</f>
        <v>4</v>
      </c>
      <c r="AF7" s="755">
        <f>AB7+AE7</f>
        <v>14.5</v>
      </c>
      <c r="AG7" s="761" t="str">
        <f>VLOOKUP(B7,Форвард!$C$54:$S$75,17,FALSE)</f>
        <v>7-9</v>
      </c>
      <c r="AH7" s="761">
        <f>VLOOKUP(AG7,Очки!$A$2:$B$97,2,0)</f>
        <v>26</v>
      </c>
      <c r="AI7" s="762">
        <f>VLOOKUP(B7,Форвард!$C$6:$S$51,8,FALSE)+VLOOKUP(B7,Форвард!$C$54:$S$75,8,FALSE)</f>
        <v>10</v>
      </c>
      <c r="AJ7" s="762">
        <f>VLOOKUP(B7,Форвард!$C$6:$S$51,16,FALSE)+VLOOKUP(B7,Форвард!$C$54:$S$75,16,FALSE)</f>
        <v>11</v>
      </c>
      <c r="AK7" s="757">
        <f>ROUND(10*AJ7/(AI7*2),1)</f>
        <v>5.5</v>
      </c>
      <c r="AL7" s="787">
        <f>AH7+AK7</f>
        <v>31.5</v>
      </c>
      <c r="AM7" s="810">
        <f>LARGE((H7,N7,T7,Z7,AF7,AL7),1)+LARGE((H7,N7,T7,Z7,AF7,AL7),2)+LARGE((H7,N7,T7,Z7,AF7,AL7),3)+LARGE((H7,N7,T7,Z7,AF7,AL7),4)</f>
        <v>143.9</v>
      </c>
      <c r="AN7" s="110"/>
      <c r="AO7" s="9"/>
      <c r="AP7" s="9"/>
      <c r="AR7" s="9"/>
      <c r="AS7" s="9"/>
    </row>
    <row r="8" spans="1:45" ht="13.5" thickBot="1">
      <c r="A8" s="11">
        <v>5</v>
      </c>
      <c r="B8" s="46" t="s">
        <v>278</v>
      </c>
      <c r="C8" s="334">
        <f>VLOOKUP(B8,'Профи-Опен'!$C$88:$V$95,20,0)</f>
        <v>7</v>
      </c>
      <c r="D8" s="335">
        <f>VLOOKUP(C8,Очки!$A$2:$B$98,2,0)</f>
        <v>28</v>
      </c>
      <c r="E8" s="336">
        <f>VLOOKUP(B8,'Профи-Опен'!$C$6:$S$51,8,0)+VLOOKUP(B8,'Профи-Опен'!$C$55:$T$84,8,0)+VLOOKUP(B8,'Профи-Опен'!$C$88:$V$95,10,0)</f>
        <v>17</v>
      </c>
      <c r="F8" s="336">
        <f>VLOOKUP(B8,'Профи-Опен'!$C$6:$T$51,17,0)+VLOOKUP(B8,'Профи-Опен'!$C$55:$T$84,17,0)+VLOOKUP(B8,'Профи-Опен'!$C$88:$V$95,19,0)</f>
        <v>17</v>
      </c>
      <c r="G8" s="747">
        <f>ROUND(10*F8/(E8*2),1)</f>
        <v>5</v>
      </c>
      <c r="H8" s="809">
        <f>D8+G8</f>
        <v>33</v>
      </c>
      <c r="I8" s="756">
        <f>VLOOKUP(B8,Предвидение!$C$189:$L$220,10,0)</f>
        <v>8</v>
      </c>
      <c r="J8" s="757">
        <f>VLOOKUP(I8,Очки!$A$2:$B$98,2,0)</f>
        <v>26</v>
      </c>
      <c r="K8" s="758">
        <f>VLOOKUP(B8,Предвидение!$C$189:$L$220,2,0)</f>
        <v>11</v>
      </c>
      <c r="L8" s="758">
        <f>VLOOKUP(B8,Предвидение!$C$189:$L$220,9,0)</f>
        <v>12</v>
      </c>
      <c r="M8" s="757">
        <f>ROUND(10*L8/(K8*2),1)</f>
        <v>5.5</v>
      </c>
      <c r="N8" s="782">
        <f>J8+M8</f>
        <v>31.5</v>
      </c>
      <c r="O8" s="783">
        <f>VLOOKUP(B8,Торпедо!$C$81:$Z$88,21,0)</f>
        <v>8</v>
      </c>
      <c r="P8" s="757">
        <f>VLOOKUP(O8,Очки!$A$2:$B$98,2,0)</f>
        <v>26</v>
      </c>
      <c r="Q8" s="784">
        <f>VLOOKUP(B8,Торпедо!$C$48:$Z$76,15,0)+VLOOKUP(B8,Торпедо!$C$81:$Z$88,12,0)</f>
        <v>16</v>
      </c>
      <c r="R8" s="784">
        <f>VLOOKUP(B8,Торпедо!$C$48:$Z$76,23,0)+VLOOKUP(B8,Торпедо!$C$81:$Z$88,20,0)</f>
        <v>18</v>
      </c>
      <c r="S8" s="785">
        <f>ROUND(10*R8/(Q8*2),1)</f>
        <v>5.6</v>
      </c>
      <c r="T8" s="787">
        <f>P8+S8</f>
        <v>31.6</v>
      </c>
      <c r="U8" s="759">
        <f>VLOOKUP(B8,ФФП!$C$7:$S$68,17,0)</f>
        <v>0</v>
      </c>
      <c r="V8" s="757">
        <f>VLOOKUP(U8,Очки!$A$2:$B$98,2,0)</f>
        <v>0</v>
      </c>
      <c r="W8" s="760">
        <f>VLOOKUP(B8,ФФП!$C$7:$S$68,9,0)</f>
        <v>5</v>
      </c>
      <c r="X8" s="760">
        <f>VLOOKUP(B8,ФФП!$C$7:$S$68,8,0)</f>
        <v>4</v>
      </c>
      <c r="Y8" s="757">
        <f>ROUND(10*X8/(W8*2),1)</f>
        <v>4</v>
      </c>
      <c r="Z8" s="755">
        <f>V8+Y8</f>
        <v>4</v>
      </c>
      <c r="AA8" s="759" t="str">
        <f>VLOOKUP(B8,Спартакиада!$B$6:$R$67,17,0)</f>
        <v>33-40</v>
      </c>
      <c r="AB8" s="757">
        <f>VLOOKUP(AA8,Очки!$A$2:$B$98,2,0)</f>
        <v>0</v>
      </c>
      <c r="AC8" s="760">
        <f>VLOOKUP(B8,Спартакиада!$B$6:$R$67,8,0)</f>
        <v>5</v>
      </c>
      <c r="AD8" s="760">
        <f>VLOOKUP(B8,Спартакиада!$B$6:$R$67,16,0)</f>
        <v>3</v>
      </c>
      <c r="AE8" s="757">
        <f>ROUND(10*AD8/(AC8*2),1)</f>
        <v>3</v>
      </c>
      <c r="AF8" s="755">
        <f>AB8+AE8</f>
        <v>3</v>
      </c>
      <c r="AG8" s="761">
        <f>VLOOKUP(B8,Форвард!$C$79:$S$84,17,FALSE)</f>
        <v>2</v>
      </c>
      <c r="AH8" s="761">
        <f>VLOOKUP(AG8,Очки!$A$2:$B$97,2,0)</f>
        <v>40</v>
      </c>
      <c r="AI8" s="781">
        <f>VLOOKUP(B8,Форвард!$C$6:$S$51,8,FALSE)+VLOOKUP(B8,Форвард!$C$54:$S$75,8,FALSE)+VLOOKUP(B8,Форвард!$C$79:$S$84,8,FALSE)</f>
        <v>15</v>
      </c>
      <c r="AJ8" s="781">
        <f>VLOOKUP(B8,Форвард!$C$6:$S$51,16,FALSE)+VLOOKUP(B8,Форвард!$C$54:$S$75,16,FALSE)+VLOOKUP(B8,Форвард!$C$79:$S$84,16,FALSE)</f>
        <v>22</v>
      </c>
      <c r="AK8" s="757">
        <f>ROUND(10*AJ8/(AI8*2),1)</f>
        <v>7.3</v>
      </c>
      <c r="AL8" s="787">
        <f>AH8+AK8</f>
        <v>47.3</v>
      </c>
      <c r="AM8" s="810">
        <f>LARGE((H8,N8,T8,Z8,AF8,AL8),1)+LARGE((H8,N8,T8,Z8,AF8,AL8),2)+LARGE((H8,N8,T8,Z8,AF8,AL8),3)+LARGE((H8,N8,T8,Z8,AF8,AL8),4)</f>
        <v>143.4</v>
      </c>
      <c r="AN8" s="110"/>
      <c r="AO8" s="9"/>
      <c r="AP8" s="9"/>
      <c r="AQ8" s="9"/>
      <c r="AR8" s="9"/>
      <c r="AS8" s="9"/>
    </row>
    <row r="9" spans="1:45" ht="15.75" thickBot="1">
      <c r="A9" s="10">
        <v>6</v>
      </c>
      <c r="B9" s="677" t="s">
        <v>473</v>
      </c>
      <c r="C9" s="334">
        <f>VLOOKUP(B9,'Профи-Опен'!$C$88:$V$95,20,0)</f>
        <v>2</v>
      </c>
      <c r="D9" s="335">
        <f>VLOOKUP(C9,Очки!$A$2:$B$98,2,0)</f>
        <v>40</v>
      </c>
      <c r="E9" s="336">
        <f>VLOOKUP(B9,'Профи-Опен'!$C$6:$S$51,8,0)+VLOOKUP(B9,'Профи-Опен'!$C$55:$T$84,8,0)+VLOOKUP(B9,'Профи-Опен'!$C$88:$V$95,10,0)</f>
        <v>17</v>
      </c>
      <c r="F9" s="336">
        <f>VLOOKUP(B9,'Профи-Опен'!$C$6:$T$51,17,0)+VLOOKUP(B9,'Профи-Опен'!$C$55:$T$84,17,0)+VLOOKUP(B9,'Профи-Опен'!$C$88:$V$95,19,0)</f>
        <v>26</v>
      </c>
      <c r="G9" s="747">
        <f>ROUND(10*F9/(E9*2),1)</f>
        <v>7.6</v>
      </c>
      <c r="H9" s="809">
        <f>D9+G9</f>
        <v>47.6</v>
      </c>
      <c r="I9" s="756">
        <f>VLOOKUP(B9,Предвидение!$C$189:$L$220,10,0)</f>
        <v>25</v>
      </c>
      <c r="J9" s="757">
        <f>VLOOKUP(I9,Очки!$A$2:$B$98,2,0)</f>
        <v>8</v>
      </c>
      <c r="K9" s="758">
        <f>VLOOKUP(B9,Предвидение!$C$189:$L$220,2,0)</f>
        <v>7</v>
      </c>
      <c r="L9" s="758">
        <f>VLOOKUP(B9,Предвидение!$C$189:$L$220,9,0)</f>
        <v>5</v>
      </c>
      <c r="M9" s="757">
        <f>ROUND(10*L9/(K9*2),1)</f>
        <v>3.6</v>
      </c>
      <c r="N9" s="771">
        <f>J9+M9</f>
        <v>11.6</v>
      </c>
      <c r="O9" s="783">
        <f>VLOOKUP(B9,Торпедо!$C$81:$Z$88,21,0)</f>
        <v>7</v>
      </c>
      <c r="P9" s="757">
        <f>VLOOKUP(O9,Очки!$A$2:$B$98,2,0)</f>
        <v>28</v>
      </c>
      <c r="Q9" s="784">
        <f>VLOOKUP(B9,Торпедо!$C$8:$U$68,10,0)+VLOOKUP(B9,Торпедо!$C$48:$Z$76,15,0)+VLOOKUP(B9,Торпедо!$C$81:$Z$88,12,0)</f>
        <v>22</v>
      </c>
      <c r="R9" s="784">
        <f>VLOOKUP(B9,Торпедо!$C$8:$U$68,18,0)+VLOOKUP(B9,Торпедо!$C$48:$Z$76,23,0)+VLOOKUP(B9,Торпедо!$C$81:$Z$88,20,0)</f>
        <v>23</v>
      </c>
      <c r="S9" s="785">
        <f>ROUND(10*R9/(Q9*2),1)</f>
        <v>5.2</v>
      </c>
      <c r="T9" s="787">
        <f>P9+S9</f>
        <v>33.2</v>
      </c>
      <c r="U9" s="759">
        <f>VLOOKUP(B9,ФФП!$C$106:$Y$117,23,0)</f>
        <v>2</v>
      </c>
      <c r="V9" s="757">
        <f>VLOOKUP(U9,Очки!$A$2:$B$98,2,0)</f>
        <v>40</v>
      </c>
      <c r="W9" s="760">
        <f>VLOOKUP(B9,ФФП!$C$7:$S$68,9,0)+VLOOKUP(B9,ФФП!$C$73:$S$102,9,0)+9</f>
        <v>19</v>
      </c>
      <c r="X9" s="760">
        <f>VLOOKUP(B9,ФФП!$C$7:$S$68,8,0)+VLOOKUP(B9,ФФП!$C$73:$S$102,8,0)+VLOOKUP(B9,ФФП!$C$106:$Z$117,24,0)</f>
        <v>25</v>
      </c>
      <c r="Y9" s="757">
        <f>ROUND(10*X9/(W9*2),1)</f>
        <v>6.6</v>
      </c>
      <c r="Z9" s="786">
        <f>V9+Y9</f>
        <v>46.6</v>
      </c>
      <c r="AA9" s="759" t="str">
        <f>VLOOKUP(B9,Спартакиада!$B$70:$R$100,17,0)</f>
        <v>21-24</v>
      </c>
      <c r="AB9" s="757">
        <f>VLOOKUP(AA9,Очки!$A$2:$B$98,2,0)</f>
        <v>10.5</v>
      </c>
      <c r="AC9" s="760">
        <f>VLOOKUP(B9,Спартакиада!$B$6:$R$67,8,0)+VLOOKUP(B9,Спартакиада!$B$70:$R$100,8,0)</f>
        <v>10</v>
      </c>
      <c r="AD9" s="760">
        <f>VLOOKUP(B9,Спартакиада!$B$6:$R$67,16,0)+VLOOKUP(B9,Спартакиада!$B$70:$R$100,16,0)</f>
        <v>10</v>
      </c>
      <c r="AE9" s="757">
        <f>ROUND(10*AD9/(AC9*2),1)</f>
        <v>5</v>
      </c>
      <c r="AF9" s="786">
        <f>AB9+AE9</f>
        <v>15.5</v>
      </c>
      <c r="AG9" s="761" t="str">
        <f>VLOOKUP(B9,Форвард!$C$6:$S$51,17,FALSE)</f>
        <v>25-30</v>
      </c>
      <c r="AH9" s="761">
        <f>VLOOKUP(AG9,Очки!$A$2:$B$97,2,0)</f>
        <v>5.5</v>
      </c>
      <c r="AI9" s="762">
        <f>VLOOKUP(B9,Форвард!$C$6:$S$51,8,FALSE)</f>
        <v>5</v>
      </c>
      <c r="AJ9" s="762">
        <f>VLOOKUP(B9,Форвард!$C$6:$S$51,16,FALSE)</f>
        <v>5</v>
      </c>
      <c r="AK9" s="757">
        <f>ROUND(10*AJ9/(AI9*2),1)</f>
        <v>5</v>
      </c>
      <c r="AL9" s="771">
        <f>AH9+AK9</f>
        <v>10.5</v>
      </c>
      <c r="AM9" s="810">
        <f>LARGE((H9,N9,T9,Z9,AF9,AL9),1)+LARGE((H9,N9,T9,Z9,AF9,AL9),2)+LARGE((H9,N9,T9,Z9,AF9,AL9),3)+LARGE((H9,N9,T9,Z9,AF9,AL9),4)</f>
        <v>142.9</v>
      </c>
      <c r="AN9" s="110"/>
      <c r="AO9" s="9"/>
      <c r="AP9" s="9"/>
      <c r="AR9" s="9"/>
      <c r="AS9" s="9"/>
    </row>
    <row r="10" spans="1:45" ht="13.5" thickBot="1">
      <c r="A10" s="11">
        <v>7</v>
      </c>
      <c r="B10" s="45" t="s">
        <v>279</v>
      </c>
      <c r="C10" s="334">
        <f>VLOOKUP(B10,'Профи-Опен'!$C$55:$T$84,18,0)</f>
        <v>11</v>
      </c>
      <c r="D10" s="335">
        <f>VLOOKUP(C10,Очки!$A$2:$B$98,2,0)</f>
        <v>22</v>
      </c>
      <c r="E10" s="336">
        <f>VLOOKUP(B10,'Профи-Опен'!$C$6:$S$51,8,0)+VLOOKUP(B10,'Профи-Опен'!$C$55:$T$84,8,0)</f>
        <v>10</v>
      </c>
      <c r="F10" s="336">
        <f>VLOOKUP(B10,'Профи-Опен'!$C$6:$T$51,17,0)+VLOOKUP(B10,'Профи-Опен'!$C$55:$T$84,17,0)</f>
        <v>13</v>
      </c>
      <c r="G10" s="747">
        <f>ROUND(10*F10/(E10*2),1)</f>
        <v>6.5</v>
      </c>
      <c r="H10" s="809">
        <f>D10+G10</f>
        <v>28.5</v>
      </c>
      <c r="I10" s="756">
        <f>VLOOKUP(B10,Предвидение!$C$189:$L$220,10,0)</f>
        <v>6</v>
      </c>
      <c r="J10" s="757">
        <f>VLOOKUP(I10,Очки!$A$2:$B$98,2,0)</f>
        <v>30</v>
      </c>
      <c r="K10" s="758">
        <f>VLOOKUP(B10,Предвидение!$C$189:$L$220,2,0)</f>
        <v>11</v>
      </c>
      <c r="L10" s="758">
        <f>VLOOKUP(B10,Предвидение!$C$189:$L$220,9,0)</f>
        <v>12</v>
      </c>
      <c r="M10" s="757">
        <f>ROUND(10*L10/(K10*2),1)</f>
        <v>5.5</v>
      </c>
      <c r="N10" s="782">
        <f>J10+M10</f>
        <v>35.5</v>
      </c>
      <c r="O10" s="783">
        <f>VLOOKUP(B10,Торпедо!$C$8:$U$68,19,0)</f>
        <v>0</v>
      </c>
      <c r="P10" s="757">
        <f>VLOOKUP(O10,Очки!$A$2:$B$98,2,0)</f>
        <v>0</v>
      </c>
      <c r="Q10" s="784">
        <f>VLOOKUP(B10,Торпедо!$C$8:$U$68,10,0)</f>
        <v>6</v>
      </c>
      <c r="R10" s="784">
        <f>VLOOKUP(B10,Торпедо!$C$8:$U$68,18,0)</f>
        <v>3</v>
      </c>
      <c r="S10" s="785">
        <f>ROUND(10*R10/(Q10*2),1)</f>
        <v>2.5</v>
      </c>
      <c r="T10" s="771">
        <f>P10+S10</f>
        <v>2.5</v>
      </c>
      <c r="U10" s="759" t="str">
        <f>VLOOKUP(B10,ФФП!$C$73:$S$102,17,0)</f>
        <v>21-24</v>
      </c>
      <c r="V10" s="757">
        <f>VLOOKUP(U10,Очки!$A$2:$B$98,2,0)</f>
        <v>10.5</v>
      </c>
      <c r="W10" s="760">
        <f>VLOOKUP(B10,ФФП!$C$7:$S$68,9,0)+VLOOKUP(B10,ФФП!$C$73:$S$102,9,0)</f>
        <v>10</v>
      </c>
      <c r="X10" s="760">
        <f>VLOOKUP(B10,ФФП!$C$7:$S$68,8,0)+VLOOKUP(B10,ФФП!$C$73:$S$102,8,0)</f>
        <v>7</v>
      </c>
      <c r="Y10" s="757">
        <f>ROUND(10*X10/(W10*2),1)</f>
        <v>3.5</v>
      </c>
      <c r="Z10" s="755">
        <f>V10+Y10</f>
        <v>14</v>
      </c>
      <c r="AA10" s="759" t="str">
        <f>VLOOKUP(B10,Спартакиада!$B$70:$R$100,17,0)</f>
        <v>13-16</v>
      </c>
      <c r="AB10" s="757">
        <f>VLOOKUP(AA10,Очки!$A$2:$B$98,2,0)</f>
        <v>18.5</v>
      </c>
      <c r="AC10" s="760">
        <f>VLOOKUP(B10,Спартакиада!$B$6:$R$67,8,0)+VLOOKUP(B10,Спартакиада!$B$70:$R$100,8,0)</f>
        <v>10</v>
      </c>
      <c r="AD10" s="760">
        <f>VLOOKUP(B10,Спартакиада!$B$6:$R$67,16,0)+VLOOKUP(B10,Спартакиада!$B$70:$R$100,16,0)</f>
        <v>12</v>
      </c>
      <c r="AE10" s="757">
        <f>ROUND(10*AD10/(AC10*2),1)</f>
        <v>6</v>
      </c>
      <c r="AF10" s="786">
        <f>AB10+AE10</f>
        <v>24.5</v>
      </c>
      <c r="AG10" s="761">
        <f>VLOOKUP(B10,Форвард!$C$79:$S$84,17,FALSE)</f>
        <v>1</v>
      </c>
      <c r="AH10" s="761">
        <f>VLOOKUP(AG10,Очки!$A$2:$B$97,2,0)</f>
        <v>45</v>
      </c>
      <c r="AI10" s="781">
        <f>VLOOKUP(B10,Форвард!$C$6:$S$51,8,FALSE)+VLOOKUP(B10,Форвард!$C$54:$S$75,8,FALSE)+VLOOKUP(B10,Форвард!$C$79:$S$84,8,FALSE)</f>
        <v>15</v>
      </c>
      <c r="AJ10" s="781">
        <f>VLOOKUP(B10,Форвард!$C$6:$S$51,16,FALSE)+VLOOKUP(B10,Форвард!$C$54:$S$75,16,FALSE)+VLOOKUP(B10,Форвард!$C$79:$S$84,16,FALSE)</f>
        <v>27</v>
      </c>
      <c r="AK10" s="757">
        <f>ROUND(10*AJ10/(AI10*2),1)</f>
        <v>9</v>
      </c>
      <c r="AL10" s="787">
        <f>AH10+AK10</f>
        <v>54</v>
      </c>
      <c r="AM10" s="810">
        <f>LARGE((H10,N10,T10,Z10,AF10,AL10),1)+LARGE((H10,N10,T10,Z10,AF10,AL10),2)+LARGE((H10,N10,T10,Z10,AF10,AL10),3)+LARGE((H10,N10,T10,Z10,AF10,AL10),4)</f>
        <v>142.5</v>
      </c>
      <c r="AN10" s="110"/>
      <c r="AO10" s="9"/>
      <c r="AP10" s="9"/>
      <c r="AR10" s="9"/>
      <c r="AS10" s="9"/>
    </row>
    <row r="11" spans="1:45" ht="13.5" thickBot="1">
      <c r="A11" s="10">
        <v>8</v>
      </c>
      <c r="B11" s="332" t="s">
        <v>566</v>
      </c>
      <c r="C11" s="334">
        <f>VLOOKUP(B11,'Профи-Опен'!$C$55:$T$84,18,0)</f>
        <v>9</v>
      </c>
      <c r="D11" s="335">
        <f>VLOOKUP(C11,Очки!$A$2:$B$98,2,0)</f>
        <v>24</v>
      </c>
      <c r="E11" s="336">
        <f>VLOOKUP(B11,'Профи-Опен'!$C$6:$S$51,8,0)+VLOOKUP(B11,'Профи-Опен'!$C$55:$T$84,8,0)</f>
        <v>10</v>
      </c>
      <c r="F11" s="336">
        <f>VLOOKUP(B11,'Профи-Опен'!$C$6:$T$51,17,0)+VLOOKUP(B11,'Профи-Опен'!$C$55:$T$84,17,0)</f>
        <v>16</v>
      </c>
      <c r="G11" s="747">
        <f>ROUND(10*F11/(E11*2),1)</f>
        <v>8</v>
      </c>
      <c r="H11" s="809">
        <f>D11+G11</f>
        <v>32</v>
      </c>
      <c r="I11" s="756">
        <f>VLOOKUP(B11,Предвидение!$C$189:$L$220,10,0)</f>
        <v>2</v>
      </c>
      <c r="J11" s="757">
        <f>VLOOKUP(I11,Очки!$A$2:$B$98,2,0)</f>
        <v>40</v>
      </c>
      <c r="K11" s="758">
        <f>VLOOKUP(B11,Предвидение!$C$189:$L$220,2,0)</f>
        <v>14</v>
      </c>
      <c r="L11" s="758">
        <f>VLOOKUP(B11,Предвидение!$C$189:$L$220,9,0)</f>
        <v>14</v>
      </c>
      <c r="M11" s="757">
        <f>ROUND(10*L11/(K11*2),1)</f>
        <v>5</v>
      </c>
      <c r="N11" s="782">
        <f>J11+M11</f>
        <v>45</v>
      </c>
      <c r="O11" s="783">
        <f>VLOOKUP(B11,Торпедо!$C$8:$U$68,19,0)</f>
        <v>0</v>
      </c>
      <c r="P11" s="757">
        <f>VLOOKUP(O11,Очки!$A$2:$B$98,2,0)</f>
        <v>0</v>
      </c>
      <c r="Q11" s="784">
        <f>VLOOKUP(B11,Торпедо!$C$8:$U$68,10,0)</f>
        <v>6</v>
      </c>
      <c r="R11" s="784">
        <f>VLOOKUP(B11,Торпедо!$C$8:$U$68,18,0)</f>
        <v>4</v>
      </c>
      <c r="S11" s="785">
        <f>ROUND(10*R11/(Q11*2),1)</f>
        <v>3.3</v>
      </c>
      <c r="T11" s="771">
        <f>P11+S11</f>
        <v>3.3</v>
      </c>
      <c r="U11" s="759" t="str">
        <f>VLOOKUP(B11,ФФП!$C$73:$S$102,17,0)</f>
        <v>17-20</v>
      </c>
      <c r="V11" s="757">
        <f>VLOOKUP(U11,Очки!$A$2:$B$98,2,0)</f>
        <v>14.5</v>
      </c>
      <c r="W11" s="760">
        <f>VLOOKUP(B11,ФФП!$C$7:$S$68,9,0)+VLOOKUP(B11,ФФП!$C$73:$S$102,9,0)</f>
        <v>10</v>
      </c>
      <c r="X11" s="760">
        <f>VLOOKUP(B11,ФФП!$C$7:$S$68,8,0)+VLOOKUP(B11,ФФП!$C$73:$S$102,8,0)</f>
        <v>11</v>
      </c>
      <c r="Y11" s="757">
        <f>ROUND(10*X11/(W11*2),1)</f>
        <v>5.5</v>
      </c>
      <c r="Z11" s="786">
        <f>V11+Y11</f>
        <v>20</v>
      </c>
      <c r="AA11" s="759">
        <f>VLOOKUP(B11,Спартакиада!$B$104:$T$111,19,0)</f>
        <v>5</v>
      </c>
      <c r="AB11" s="757">
        <f>VLOOKUP(AA11,Очки!$A$2:$B$98,2,0)</f>
        <v>32</v>
      </c>
      <c r="AC11" s="760">
        <f>VLOOKUP(B11,Спартакиада!$B$6:$R$67,8,0)+VLOOKUP(B11,Спартакиада!$B$70:$R$100,8,0)+VLOOKUP(B11,Спартакиада!$B$104:$T$111,10,0)</f>
        <v>17</v>
      </c>
      <c r="AD11" s="760">
        <f>VLOOKUP(B11,Спартакиада!$B$6:$R$67,16,0)+VLOOKUP(B11,Спартакиада!$B$70:$R$100,16,0)+VLOOKUP(B11,Спартакиада!$B$104:$T$111,18,0)</f>
        <v>19</v>
      </c>
      <c r="AE11" s="757">
        <f>ROUND(10*AD11/(AC11*2),1)</f>
        <v>5.6</v>
      </c>
      <c r="AF11" s="786">
        <f>AB11+AE11</f>
        <v>37.6</v>
      </c>
      <c r="AG11" s="761" t="str">
        <f>VLOOKUP(B11,Форвард!$C$54:$S$75,17,FALSE)</f>
        <v>16-18</v>
      </c>
      <c r="AH11" s="761">
        <f>VLOOKUP(AG11,Очки!$A$2:$B$97,2,0)</f>
        <v>16</v>
      </c>
      <c r="AI11" s="762">
        <f>VLOOKUP(B11,Форвард!$C$6:$S$51,8,FALSE)+VLOOKUP(B11,Форвард!$C$54:$S$75,8,FALSE)</f>
        <v>10</v>
      </c>
      <c r="AJ11" s="762">
        <f>VLOOKUP(B11,Форвард!$C$6:$S$51,16,FALSE)+VLOOKUP(B11,Форвард!$C$54:$S$75,16,FALSE)</f>
        <v>11</v>
      </c>
      <c r="AK11" s="757">
        <f>ROUND(10*AJ11/(AI11*2),1)</f>
        <v>5.5</v>
      </c>
      <c r="AL11" s="771">
        <f>AH11+AK11</f>
        <v>21.5</v>
      </c>
      <c r="AM11" s="810">
        <f>LARGE((H11,N11,T11,Z11,AF11,AL11),1)+LARGE((H11,N11,T11,Z11,AF11,AL11),2)+LARGE((H11,N11,T11,Z11,AF11,AL11),3)+LARGE((H11,N11,T11,Z11,AF11,AL11),4)</f>
        <v>136.1</v>
      </c>
      <c r="AN11" s="110"/>
      <c r="AO11" s="9"/>
      <c r="AP11" s="9"/>
      <c r="AR11" s="9"/>
      <c r="AS11" s="9"/>
    </row>
    <row r="12" spans="1:45" ht="13.5" thickBot="1">
      <c r="A12" s="11">
        <v>9</v>
      </c>
      <c r="B12" s="46" t="s">
        <v>225</v>
      </c>
      <c r="C12" s="334">
        <f>VLOOKUP(B12,'Профи-Опен'!$C$88:$V$95,20,0)</f>
        <v>5</v>
      </c>
      <c r="D12" s="335">
        <f>VLOOKUP(C12,Очки!$A$2:$B$98,2,0)</f>
        <v>32</v>
      </c>
      <c r="E12" s="336">
        <f>VLOOKUP(B12,'Профи-Опен'!$C$6:$S$51,8,0)+VLOOKUP(B12,'Профи-Опен'!$C$55:$T$84,8,0)+VLOOKUP(B12,'Профи-Опен'!$C$88:$V$95,10,0)</f>
        <v>17</v>
      </c>
      <c r="F12" s="336">
        <f>VLOOKUP(B12,'Профи-Опен'!$C$6:$T$51,17,0)+VLOOKUP(B12,'Профи-Опен'!$C$55:$T$84,17,0)+VLOOKUP(B12,'Профи-Опен'!$C$88:$V$95,19,0)</f>
        <v>18</v>
      </c>
      <c r="G12" s="747">
        <f>ROUND(10*F12/(E12*2),1)</f>
        <v>5.3</v>
      </c>
      <c r="H12" s="809">
        <f>D12+G12</f>
        <v>37.3</v>
      </c>
      <c r="I12" s="756">
        <f>VLOOKUP(B12,Предвидение!$C$189:$L$220,10,0)</f>
        <v>3</v>
      </c>
      <c r="J12" s="757">
        <f>VLOOKUP(I12,Очки!$A$2:$B$98,2,0)</f>
        <v>37</v>
      </c>
      <c r="K12" s="758">
        <f>VLOOKUP(B12,Предвидение!$C$189:$L$220,2,0)</f>
        <v>14</v>
      </c>
      <c r="L12" s="758">
        <f>VLOOKUP(B12,Предвидение!$C$189:$L$220,9,0)</f>
        <v>19</v>
      </c>
      <c r="M12" s="757">
        <f>ROUND(10*L12/(K12*2),1)</f>
        <v>6.8</v>
      </c>
      <c r="N12" s="782">
        <f>J12+M12</f>
        <v>43.8</v>
      </c>
      <c r="O12" s="783">
        <f>VLOOKUP(B12,Торпедо!$C$81:$Z$88,21,0)</f>
        <v>5</v>
      </c>
      <c r="P12" s="757">
        <f>VLOOKUP(O12,Очки!$A$2:$B$98,2,0)</f>
        <v>32</v>
      </c>
      <c r="Q12" s="784">
        <f>VLOOKUP(B12,Торпедо!$C$48:$Z$76,15,0)+VLOOKUP(B12,Торпедо!$C$81:$Z$88,12,0)</f>
        <v>16</v>
      </c>
      <c r="R12" s="784">
        <f>VLOOKUP(B12,Торпедо!$C$48:$Z$76,23,0)+VLOOKUP(B12,Торпедо!$C$81:$Z$88,20,0)</f>
        <v>19</v>
      </c>
      <c r="S12" s="785">
        <f>ROUND(10*R12/(Q12*2),1)</f>
        <v>5.9</v>
      </c>
      <c r="T12" s="787">
        <f>P12+S12</f>
        <v>37.9</v>
      </c>
      <c r="U12" s="759">
        <f>VLOOKUP(B12,ФФП!$C$7:$S$68,17,0)</f>
        <v>0</v>
      </c>
      <c r="V12" s="757">
        <f>VLOOKUP(U12,Очки!$A$2:$B$98,2,0)</f>
        <v>0</v>
      </c>
      <c r="W12" s="760">
        <f>VLOOKUP(B12,ФФП!$C$7:$S$68,9,0)</f>
        <v>5</v>
      </c>
      <c r="X12" s="760">
        <f>VLOOKUP(B12,ФФП!$C$7:$S$68,8,0)</f>
        <v>2</v>
      </c>
      <c r="Y12" s="757">
        <f>ROUND(10*X12/(W12*2),1)</f>
        <v>2</v>
      </c>
      <c r="Z12" s="755">
        <f>V12+Y12</f>
        <v>2</v>
      </c>
      <c r="AA12" s="759" t="str">
        <f>VLOOKUP(B12,Спартакиада!$B$6:$R$67,17,0)</f>
        <v>25-32</v>
      </c>
      <c r="AB12" s="757">
        <f>VLOOKUP(AA12,Очки!$A$2:$B$98,2,0)</f>
        <v>4.5</v>
      </c>
      <c r="AC12" s="760">
        <f>VLOOKUP(B12,Спартакиада!$B$6:$R$67,8,0)</f>
        <v>5</v>
      </c>
      <c r="AD12" s="760">
        <f>VLOOKUP(B12,Спартакиада!$B$6:$R$67,16,0)</f>
        <v>4</v>
      </c>
      <c r="AE12" s="757">
        <f>ROUND(10*AD12/(AC12*2),1)</f>
        <v>4</v>
      </c>
      <c r="AF12" s="786">
        <f>AB12+AE12</f>
        <v>8.5</v>
      </c>
      <c r="AG12" s="761" t="str">
        <f>VLOOKUP(B12,Форвард!$C$6:$S$51,17,FALSE)</f>
        <v>31-36</v>
      </c>
      <c r="AH12" s="761">
        <f>VLOOKUP(AG12,Очки!$A$2:$B$97,2,0)</f>
        <v>0.5</v>
      </c>
      <c r="AI12" s="762">
        <f>VLOOKUP(B12,Форвард!$C$6:$S$51,8,FALSE)</f>
        <v>5</v>
      </c>
      <c r="AJ12" s="762">
        <f>VLOOKUP(B12,Форвард!$C$6:$S$51,16,FALSE)</f>
        <v>3</v>
      </c>
      <c r="AK12" s="757">
        <f>ROUND(10*AJ12/(AI12*2),1)</f>
        <v>3</v>
      </c>
      <c r="AL12" s="771">
        <f>AH12+AK12</f>
        <v>3.5</v>
      </c>
      <c r="AM12" s="810">
        <f>LARGE((H12,N12,T12,Z12,AF12,AL12),1)+LARGE((H12,N12,T12,Z12,AF12,AL12),2)+LARGE((H12,N12,T12,Z12,AF12,AL12),3)+LARGE((H12,N12,T12,Z12,AF12,AL12),4)</f>
        <v>127.49999999999999</v>
      </c>
      <c r="AN12" s="110"/>
      <c r="AO12" s="9"/>
      <c r="AP12" s="9"/>
      <c r="AR12" s="9"/>
      <c r="AS12" s="9"/>
    </row>
    <row r="13" spans="1:45" ht="13.5" thickBot="1">
      <c r="A13" s="10">
        <v>10</v>
      </c>
      <c r="B13" s="45" t="s">
        <v>115</v>
      </c>
      <c r="C13" s="334">
        <f>VLOOKUP(B13,'Профи-Опен'!$C$55:$T$84,18,0)</f>
        <v>23</v>
      </c>
      <c r="D13" s="335">
        <f>VLOOKUP(C13,Очки!$A$2:$B$98,2,0)</f>
        <v>10</v>
      </c>
      <c r="E13" s="336">
        <f>VLOOKUP(B13,'Профи-Опен'!$C$6:$S$51,8,0)+VLOOKUP(B13,'Профи-Опен'!$C$55:$T$84,8,0)</f>
        <v>10</v>
      </c>
      <c r="F13" s="336">
        <f>VLOOKUP(B13,'Профи-Опен'!$C$6:$T$51,17,0)+VLOOKUP(B13,'Профи-Опен'!$C$55:$T$84,17,0)</f>
        <v>5</v>
      </c>
      <c r="G13" s="747">
        <f>ROUND(10*F13/(E13*2),1)</f>
        <v>2.5</v>
      </c>
      <c r="H13" s="809">
        <f>D13+G13</f>
        <v>12.5</v>
      </c>
      <c r="I13" s="756">
        <f>VLOOKUP(B13,Предвидение!$C$189:$L$220,10,0)</f>
        <v>29</v>
      </c>
      <c r="J13" s="757">
        <f>VLOOKUP(I13,Очки!$A$2:$B$98,2,0)</f>
        <v>4</v>
      </c>
      <c r="K13" s="758">
        <f>VLOOKUP(B13,Предвидение!$C$189:$L$220,2,0)</f>
        <v>7</v>
      </c>
      <c r="L13" s="758">
        <f>VLOOKUP(B13,Предвидение!$C$189:$L$220,9,0)</f>
        <v>5</v>
      </c>
      <c r="M13" s="757">
        <f>ROUND(10*L13/(K13*2),1)</f>
        <v>3.6</v>
      </c>
      <c r="N13" s="771">
        <f>J13+M13</f>
        <v>7.6</v>
      </c>
      <c r="O13" s="783">
        <f>VLOOKUP(B13,Торпедо!$C$81:$Z$88,21,0)</f>
        <v>1</v>
      </c>
      <c r="P13" s="757">
        <f>VLOOKUP(O13,Очки!$A$2:$B$98,2,0)</f>
        <v>45</v>
      </c>
      <c r="Q13" s="784">
        <f>VLOOKUP(B13,Торпедо!$C$48:$Z$76,15,0)+VLOOKUP(B13,Торпедо!$C$81:$Z$88,12,0)</f>
        <v>16</v>
      </c>
      <c r="R13" s="784">
        <f>VLOOKUP(B13,Торпедо!$C$48:$Z$76,23,0)+VLOOKUP(B13,Торпедо!$C$81:$Z$88,20,0)</f>
        <v>22</v>
      </c>
      <c r="S13" s="785">
        <f>ROUND(10*R13/(Q13*2),1)</f>
        <v>6.9</v>
      </c>
      <c r="T13" s="787">
        <f>P13+S13</f>
        <v>51.9</v>
      </c>
      <c r="U13" s="759">
        <f>VLOOKUP(B13,ФФП!$C$106:$Y$117,23,0)</f>
        <v>9</v>
      </c>
      <c r="V13" s="757">
        <f>VLOOKUP(U13,Очки!$A$2:$B$98,2,0)</f>
        <v>24</v>
      </c>
      <c r="W13" s="760">
        <f>VLOOKUP(B13,ФФП!$C$7:$S$68,9,0)+VLOOKUP(B13,ФФП!$C$73:$S$102,9,0)+9</f>
        <v>19</v>
      </c>
      <c r="X13" s="760">
        <f>VLOOKUP(B13,ФФП!$C$7:$S$68,8,0)+VLOOKUP(B13,ФФП!$C$73:$S$102,8,0)+VLOOKUP(B13,ФФП!$C$106:$Z$117,24,0)</f>
        <v>23</v>
      </c>
      <c r="Y13" s="757">
        <f>ROUND(10*X13/(W13*2),1)</f>
        <v>6.1</v>
      </c>
      <c r="Z13" s="786">
        <f>V13+Y13</f>
        <v>30.1</v>
      </c>
      <c r="AA13" s="759" t="str">
        <f>VLOOKUP(B13,Спартакиада!$B$70:$R$100,17,0)</f>
        <v>9-12</v>
      </c>
      <c r="AB13" s="757">
        <f>VLOOKUP(AA13,Очки!$A$2:$B$98,2,0)</f>
        <v>22.5</v>
      </c>
      <c r="AC13" s="760">
        <f>VLOOKUP(B13,Спартакиада!$B$6:$R$67,8,0)+VLOOKUP(B13,Спартакиада!$B$70:$R$100,8,0)</f>
        <v>10</v>
      </c>
      <c r="AD13" s="760">
        <f>VLOOKUP(B13,Спартакиада!$B$6:$R$67,16,0)+VLOOKUP(B13,Спартакиада!$B$70:$R$100,16,0)</f>
        <v>13</v>
      </c>
      <c r="AE13" s="757">
        <f>ROUND(10*AD13/(AC13*2),1)</f>
        <v>6.5</v>
      </c>
      <c r="AF13" s="786">
        <f>AB13+AE13</f>
        <v>29</v>
      </c>
      <c r="AG13" s="761" t="str">
        <f>VLOOKUP(B13,Форвард!$C$6:$S$51,17,FALSE)</f>
        <v>25-30</v>
      </c>
      <c r="AH13" s="761">
        <f>VLOOKUP(AG13,Очки!$A$2:$B$97,2,0)</f>
        <v>5.5</v>
      </c>
      <c r="AI13" s="762">
        <f>VLOOKUP(B13,Форвард!$C$6:$S$51,8,FALSE)</f>
        <v>5</v>
      </c>
      <c r="AJ13" s="762">
        <f>VLOOKUP(B13,Форвард!$C$6:$S$51,16,FALSE)</f>
        <v>2</v>
      </c>
      <c r="AK13" s="757">
        <f>ROUND(10*AJ13/(AI13*2),1)</f>
        <v>2</v>
      </c>
      <c r="AL13" s="771">
        <f>AH13+AK13</f>
        <v>7.5</v>
      </c>
      <c r="AM13" s="810">
        <f>LARGE((H13,N13,T13,Z13,AF13,AL13),1)+LARGE((H13,N13,T13,Z13,AF13,AL13),2)+LARGE((H13,N13,T13,Z13,AF13,AL13),3)+LARGE((H13,N13,T13,Z13,AF13,AL13),4)</f>
        <v>123.5</v>
      </c>
      <c r="AN13" s="110"/>
      <c r="AO13" s="9"/>
      <c r="AR13" s="9"/>
      <c r="AS13" s="9"/>
    </row>
    <row r="14" spans="1:45" ht="13.5" thickBot="1">
      <c r="A14" s="11">
        <v>11</v>
      </c>
      <c r="B14" s="470" t="s">
        <v>123</v>
      </c>
      <c r="C14" s="334">
        <f>VLOOKUP(B14,'Профи-Опен'!$C$55:$T$84,18,0)</f>
        <v>24</v>
      </c>
      <c r="D14" s="335">
        <f>VLOOKUP(C14,Очки!$A$2:$B$98,2,0)</f>
        <v>9</v>
      </c>
      <c r="E14" s="336">
        <f>VLOOKUP(B14,'Профи-Опен'!$C$6:$S$51,8,0)+VLOOKUP(B14,'Профи-Опен'!$C$55:$T$84,8,0)</f>
        <v>10</v>
      </c>
      <c r="F14" s="336">
        <f>VLOOKUP(B14,'Профи-Опен'!$C$6:$T$51,17,0)+VLOOKUP(B14,'Профи-Опен'!$C$55:$T$84,17,0)</f>
        <v>9</v>
      </c>
      <c r="G14" s="747">
        <f>ROUND(10*F14/(E14*2),1)</f>
        <v>4.5</v>
      </c>
      <c r="H14" s="811">
        <f>D14+G14</f>
        <v>13.5</v>
      </c>
      <c r="I14" s="756">
        <f>VLOOKUP(B14,Предвидение!$C$189:$L$220,10,0)</f>
        <v>5</v>
      </c>
      <c r="J14" s="757">
        <f>VLOOKUP(I14,Очки!$A$2:$B$98,2,0)</f>
        <v>32</v>
      </c>
      <c r="K14" s="758">
        <f>VLOOKUP(B14,Предвидение!$C$189:$L$220,2,0)</f>
        <v>11</v>
      </c>
      <c r="L14" s="758">
        <f>VLOOKUP(B14,Предвидение!$C$189:$L$220,9,0)</f>
        <v>15</v>
      </c>
      <c r="M14" s="757">
        <f>ROUND(10*L14/(K14*2),1)</f>
        <v>6.8</v>
      </c>
      <c r="N14" s="782">
        <f>J14+M14</f>
        <v>38.8</v>
      </c>
      <c r="O14" s="783" t="str">
        <f>VLOOKUP(B14,Торпедо!$C$48:$Z$76,24,0)</f>
        <v>9-10</v>
      </c>
      <c r="P14" s="757">
        <f>VLOOKUP(O14,Очки!$A$2:$B$98,2,0)</f>
        <v>23.5</v>
      </c>
      <c r="Q14" s="784">
        <f>VLOOKUP(B14,Торпедо!$C$48:$Z$76,15,0)</f>
        <v>12</v>
      </c>
      <c r="R14" s="784">
        <f>VLOOKUP(B14,Торпедо!$C$48:$Z$76,23,0)</f>
        <v>13</v>
      </c>
      <c r="S14" s="785">
        <f>ROUND(10*R14/(Q14*2),1)</f>
        <v>5.4</v>
      </c>
      <c r="T14" s="787">
        <f>P14+S14</f>
        <v>28.9</v>
      </c>
      <c r="U14" s="759">
        <f>VLOOKUP(B14,ФФП!$C$106:$Y$117,23,0)</f>
        <v>11</v>
      </c>
      <c r="V14" s="757">
        <f>VLOOKUP(U14,Очки!$A$2:$B$98,2,0)</f>
        <v>22</v>
      </c>
      <c r="W14" s="760">
        <f>VLOOKUP(B14,ФФП!$C$7:$S$68,9,0)+VLOOKUP(B14,ФФП!$C$73:$S$102,9,0)+9</f>
        <v>19</v>
      </c>
      <c r="X14" s="760">
        <f>VLOOKUP(B14,ФФП!$C$7:$S$68,8,0)+VLOOKUP(B14,ФФП!$C$73:$S$102,8,0)+VLOOKUP(B14,ФФП!$C$106:$Z$117,24,0)</f>
        <v>18</v>
      </c>
      <c r="Y14" s="757">
        <f>ROUND(10*X14/(W14*2),1)</f>
        <v>4.7</v>
      </c>
      <c r="Z14" s="786">
        <f>V14+Y14</f>
        <v>26.7</v>
      </c>
      <c r="AA14" s="759" t="str">
        <f>VLOOKUP(B14,Спартакиада!$B$6:$R$67,17,0)</f>
        <v>25-32</v>
      </c>
      <c r="AB14" s="757">
        <f>VLOOKUP(AA14,Очки!$A$2:$B$98,2,0)</f>
        <v>4.5</v>
      </c>
      <c r="AC14" s="760">
        <f>VLOOKUP(B14,Спартакиада!$B$6:$R$67,8,0)</f>
        <v>5</v>
      </c>
      <c r="AD14" s="760">
        <f>VLOOKUP(B14,Спартакиада!$B$6:$R$67,16,0)</f>
        <v>4</v>
      </c>
      <c r="AE14" s="757">
        <f>ROUND(10*AD14/(AC14*2),1)</f>
        <v>4</v>
      </c>
      <c r="AF14" s="755">
        <f>AB14+AE14</f>
        <v>8.5</v>
      </c>
      <c r="AG14" s="761" t="str">
        <f>VLOOKUP(B14,Форвард!$C$54:$S$75,17,FALSE)</f>
        <v>16-18</v>
      </c>
      <c r="AH14" s="761">
        <f>VLOOKUP(AG14,Очки!$A$2:$B$97,2,0)</f>
        <v>16</v>
      </c>
      <c r="AI14" s="762">
        <f>VLOOKUP(B14,Форвард!$C$6:$S$51,8,FALSE)+VLOOKUP(B14,Форвард!$C$54:$S$75,8,FALSE)</f>
        <v>10</v>
      </c>
      <c r="AJ14" s="762">
        <f>VLOOKUP(B14,Форвард!$C$6:$S$51,16,FALSE)+VLOOKUP(B14,Форвард!$C$54:$S$75,16,FALSE)</f>
        <v>9</v>
      </c>
      <c r="AK14" s="757">
        <f>ROUND(10*AJ14/(AI14*2),1)</f>
        <v>4.5</v>
      </c>
      <c r="AL14" s="787">
        <f>AH14+AK14</f>
        <v>20.5</v>
      </c>
      <c r="AM14" s="810">
        <f>LARGE((H14,N14,T14,Z14,AF14,AL14),1)+LARGE((H14,N14,T14,Z14,AF14,AL14),2)+LARGE((H14,N14,T14,Z14,AF14,AL14),3)+LARGE((H14,N14,T14,Z14,AF14,AL14),4)</f>
        <v>114.89999999999999</v>
      </c>
      <c r="AN14" s="110"/>
      <c r="AO14" s="9"/>
      <c r="AR14" s="9"/>
      <c r="AS14" s="9"/>
    </row>
    <row r="15" spans="1:45" ht="13.5" thickBot="1">
      <c r="A15" s="10">
        <v>13</v>
      </c>
      <c r="B15" s="333" t="s">
        <v>15</v>
      </c>
      <c r="C15" s="334">
        <f>VLOOKUP(B15,'Профи-Опен'!$C$55:$T$84,18,0)</f>
        <v>10</v>
      </c>
      <c r="D15" s="335">
        <f>VLOOKUP(C15,Очки!$A$2:$B$98,2,0)</f>
        <v>23</v>
      </c>
      <c r="E15" s="336">
        <f>VLOOKUP(B15,'Профи-Опен'!$C$6:$S$51,8,0)+VLOOKUP(B15,'Профи-Опен'!$C$55:$T$84,8,0)</f>
        <v>10</v>
      </c>
      <c r="F15" s="336">
        <f>VLOOKUP(B15,'Профи-Опен'!$C$6:$T$51,17,0)+VLOOKUP(B15,'Профи-Опен'!$C$55:$T$84,17,0)</f>
        <v>10</v>
      </c>
      <c r="G15" s="747">
        <f>ROUND(10*F15/(E15*2),1)</f>
        <v>5</v>
      </c>
      <c r="H15" s="809">
        <f>D15+G15</f>
        <v>28</v>
      </c>
      <c r="I15" s="756">
        <f>VLOOKUP(B15,Предвидение!$C$189:$L$220,10,0)</f>
        <v>19</v>
      </c>
      <c r="J15" s="757">
        <f>VLOOKUP(I15,Очки!$A$2:$B$98,2,0)</f>
        <v>14</v>
      </c>
      <c r="K15" s="758">
        <f>VLOOKUP(B15,Предвидение!$C$189:$L$220,2,0)</f>
        <v>7</v>
      </c>
      <c r="L15" s="758">
        <f>VLOOKUP(B15,Предвидение!$C$189:$L$220,9,0)</f>
        <v>6</v>
      </c>
      <c r="M15" s="757">
        <f>ROUND(10*L15/(K15*2),1)</f>
        <v>4.3</v>
      </c>
      <c r="N15" s="782">
        <f>J15+M15</f>
        <v>18.3</v>
      </c>
      <c r="O15" s="783" t="str">
        <f>VLOOKUP(B15,Торпедо!$C$8:$U$68,19,0)</f>
        <v>31-34</v>
      </c>
      <c r="P15" s="757">
        <f>VLOOKUP(O15,Очки!$A$2:$B$98,2,0)</f>
        <v>0.8</v>
      </c>
      <c r="Q15" s="784">
        <f>VLOOKUP(B15,Торпедо!$C$8:$U$68,10,0)</f>
        <v>6</v>
      </c>
      <c r="R15" s="784">
        <f>VLOOKUP(B15,Торпедо!$C$8:$U$68,18,0)</f>
        <v>6</v>
      </c>
      <c r="S15" s="785">
        <f>ROUND(10*R15/(Q15*2),1)</f>
        <v>5</v>
      </c>
      <c r="T15" s="771">
        <f>P15+S15</f>
        <v>5.8</v>
      </c>
      <c r="U15" s="759" t="str">
        <f>VLOOKUP(B15,ФФП!$C$73:$S$102,17,0)</f>
        <v>17-20</v>
      </c>
      <c r="V15" s="757">
        <f>VLOOKUP(U15,Очки!$A$2:$B$98,2,0)</f>
        <v>14.5</v>
      </c>
      <c r="W15" s="760">
        <f>VLOOKUP(B15,ФФП!$C$7:$S$68,9,0)+VLOOKUP(B15,ФФП!$C$73:$S$102,9,0)</f>
        <v>10</v>
      </c>
      <c r="X15" s="760">
        <f>VLOOKUP(B15,ФФП!$C$7:$S$68,8,0)+VLOOKUP(B15,ФФП!$C$73:$S$102,8,0)</f>
        <v>13</v>
      </c>
      <c r="Y15" s="757">
        <f>ROUND(10*X15/(W15*2),1)</f>
        <v>6.5</v>
      </c>
      <c r="Z15" s="786">
        <f>V15+Y15</f>
        <v>21</v>
      </c>
      <c r="AA15" s="759">
        <f>VLOOKUP(B15,Спартакиада!$B$104:$T$111,19,0)</f>
        <v>2</v>
      </c>
      <c r="AB15" s="757">
        <f>VLOOKUP(AA15,Очки!$A$2:$B$98,2,0)</f>
        <v>40</v>
      </c>
      <c r="AC15" s="760">
        <f>VLOOKUP(B15,Спартакиада!$B$6:$R$67,8,0)+VLOOKUP(B15,Спартакиада!$B$70:$R$100,8,0)+VLOOKUP(B15,Спартакиада!$B$104:$T$111,10,0)</f>
        <v>17</v>
      </c>
      <c r="AD15" s="760">
        <f>VLOOKUP(B15,Спартакиада!$B$6:$R$67,16,0)+VLOOKUP(B15,Спартакиада!$B$70:$R$100,16,0)+VLOOKUP(B15,Спартакиада!$B$104:$T$111,18,0)</f>
        <v>23</v>
      </c>
      <c r="AE15" s="757">
        <f>ROUND(10*AD15/(AC15*2),1)</f>
        <v>6.8</v>
      </c>
      <c r="AF15" s="786">
        <f>AB15+AE15</f>
        <v>46.8</v>
      </c>
      <c r="AG15" s="761" t="str">
        <f>VLOOKUP(B15,Форвард!$C$6:$S$51,17,FALSE)</f>
        <v>31-36</v>
      </c>
      <c r="AH15" s="761">
        <f>VLOOKUP(AG15,Очки!$A$2:$B$97,2,0)</f>
        <v>0.5</v>
      </c>
      <c r="AI15" s="762">
        <f>VLOOKUP(B15,Форвард!$C$6:$S$51,8,FALSE)</f>
        <v>5</v>
      </c>
      <c r="AJ15" s="762">
        <f>VLOOKUP(B15,Форвард!$C$6:$S$51,16,FALSE)</f>
        <v>2</v>
      </c>
      <c r="AK15" s="757">
        <f>ROUND(10*AJ15/(AI15*2),1)</f>
        <v>2</v>
      </c>
      <c r="AL15" s="771">
        <f>AH15+AK15</f>
        <v>2.5</v>
      </c>
      <c r="AM15" s="810">
        <f>LARGE((H15,N15,T15,Z15,AF15,AL15),1)+LARGE((H15,N15,T15,Z15,AF15,AL15),2)+LARGE((H15,N15,T15,Z15,AF15,AL15),3)+LARGE((H15,N15,T15,Z15,AF15,AL15),4)</f>
        <v>114.1</v>
      </c>
      <c r="AN15" s="110"/>
      <c r="AO15" s="9"/>
      <c r="AR15" s="9"/>
      <c r="AS15" s="9"/>
    </row>
    <row r="16" spans="1:45" ht="13.5" thickBot="1">
      <c r="A16" s="11">
        <v>12</v>
      </c>
      <c r="B16" s="592" t="s">
        <v>36</v>
      </c>
      <c r="C16" s="334"/>
      <c r="D16" s="335"/>
      <c r="E16" s="336"/>
      <c r="F16" s="336"/>
      <c r="G16" s="747"/>
      <c r="H16" s="809"/>
      <c r="I16" s="756"/>
      <c r="J16" s="757"/>
      <c r="K16" s="758"/>
      <c r="L16" s="758"/>
      <c r="M16" s="757"/>
      <c r="N16" s="782"/>
      <c r="O16" s="783" t="str">
        <f>VLOOKUP(B16,Торпедо!$C$48:$Z$76,24,0)</f>
        <v>21-22</v>
      </c>
      <c r="P16" s="757">
        <f>VLOOKUP(O16,Очки!$A$2:$B$98,2,0)</f>
        <v>12.5</v>
      </c>
      <c r="Q16" s="784">
        <f>VLOOKUP(B16,Торпедо!$C$48:$Z$76,15,0)</f>
        <v>12</v>
      </c>
      <c r="R16" s="784">
        <f>VLOOKUP(B16,Торпедо!$C$48:$Z$76,23,0)</f>
        <v>9</v>
      </c>
      <c r="S16" s="785">
        <f>ROUND(10*R16/(Q16*2),1)</f>
        <v>3.8</v>
      </c>
      <c r="T16" s="787">
        <f>P16+S16</f>
        <v>16.3</v>
      </c>
      <c r="U16" s="759" t="str">
        <f>VLOOKUP(B16,ФФП!$C$73:$S$102,17,0)</f>
        <v>17-20</v>
      </c>
      <c r="V16" s="757">
        <f>VLOOKUP(U16,Очки!$A$2:$B$98,2,0)</f>
        <v>14.5</v>
      </c>
      <c r="W16" s="760">
        <f>VLOOKUP(B16,ФФП!$C$7:$S$68,9,0)+VLOOKUP(B16,ФФП!$C$73:$S$102,9,0)</f>
        <v>10</v>
      </c>
      <c r="X16" s="760">
        <f>VLOOKUP(B16,ФФП!$C$7:$S$68,8,0)+VLOOKUP(B16,ФФП!$C$73:$S$102,8,0)</f>
        <v>10</v>
      </c>
      <c r="Y16" s="757">
        <f>ROUND(10*X16/(W16*2),1)</f>
        <v>5</v>
      </c>
      <c r="Z16" s="786">
        <f>V16+Y16</f>
        <v>19.5</v>
      </c>
      <c r="AA16" s="759">
        <f>VLOOKUP(B16,Спартакиада!$B$104:$T$111,19,0)</f>
        <v>6</v>
      </c>
      <c r="AB16" s="757">
        <f>VLOOKUP(AA16,Очки!$A$2:$B$98,2,0)</f>
        <v>30</v>
      </c>
      <c r="AC16" s="760">
        <f>VLOOKUP(B16,Спартакиада!$B$6:$R$67,8,0)+VLOOKUP(B16,Спартакиада!$B$70:$R$100,8,0)+VLOOKUP(B16,Спартакиада!$B$104:$T$111,10,0)</f>
        <v>17</v>
      </c>
      <c r="AD16" s="760">
        <f>VLOOKUP(B16,Спартакиада!$B$6:$R$67,16,0)+VLOOKUP(B16,Спартакиада!$B$70:$R$100,16,0)+VLOOKUP(B16,Спартакиада!$B$104:$T$111,18,0)</f>
        <v>17</v>
      </c>
      <c r="AE16" s="757">
        <f>ROUND(10*AD16/(AC16*2),1)</f>
        <v>5</v>
      </c>
      <c r="AF16" s="786">
        <f>AB16+AE16</f>
        <v>35</v>
      </c>
      <c r="AG16" s="761">
        <f>VLOOKUP(B16,Форвард!$C$79:$S$84,17,FALSE)</f>
        <v>3</v>
      </c>
      <c r="AH16" s="761">
        <f>VLOOKUP(AG16,Очки!$A$2:$B$97,2,0)</f>
        <v>37</v>
      </c>
      <c r="AI16" s="781">
        <f>VLOOKUP(B16,Форвард!$C$6:$S$51,8,FALSE)+VLOOKUP(B16,Форвард!$C$54:$S$75,8,FALSE)+VLOOKUP(B16,Форвард!$C$79:$S$84,8,FALSE)</f>
        <v>15</v>
      </c>
      <c r="AJ16" s="781">
        <f>VLOOKUP(B16,Форвард!$C$6:$S$51,16,FALSE)+VLOOKUP(B16,Форвард!$C$54:$S$75,16,FALSE)+VLOOKUP(B16,Форвард!$C$79:$S$84,16,FALSE)</f>
        <v>19</v>
      </c>
      <c r="AK16" s="757">
        <f>ROUND(10*AJ16/(AI16*2),1)</f>
        <v>6.3</v>
      </c>
      <c r="AL16" s="787">
        <f>AH16+AK16</f>
        <v>43.3</v>
      </c>
      <c r="AM16" s="810">
        <f>LARGE((H16,N16,T16,Z16,AF16,AL16),1)+LARGE((H16,N16,T16,Z16,AF16,AL16),2)+LARGE((H16,N16,T16,Z16,AF16,AL16),3)+LARGE((H16,N16,T16,Z16,AF16,AL16),4)</f>
        <v>114.1</v>
      </c>
      <c r="AN16" s="110"/>
      <c r="AO16" s="9"/>
      <c r="AR16" s="9"/>
      <c r="AS16" s="9"/>
    </row>
    <row r="17" spans="1:45" ht="13.5" thickBot="1">
      <c r="A17" s="10">
        <v>14</v>
      </c>
      <c r="B17" s="45" t="s">
        <v>282</v>
      </c>
      <c r="C17" s="334">
        <f>VLOOKUP(B17,'Профи-Опен'!$C$55:$T$84,18,0)</f>
        <v>12</v>
      </c>
      <c r="D17" s="335">
        <f>VLOOKUP(C17,Очки!$A$2:$B$98,2,0)</f>
        <v>21</v>
      </c>
      <c r="E17" s="336">
        <f>VLOOKUP(B17,'Профи-Опен'!$C$6:$S$51,8,0)+VLOOKUP(B17,'Профи-Опен'!$C$55:$T$84,8,0)</f>
        <v>10</v>
      </c>
      <c r="F17" s="336">
        <f>VLOOKUP(B17,'Профи-Опен'!$C$6:$T$51,17,0)+VLOOKUP(B17,'Профи-Опен'!$C$55:$T$84,17,0)</f>
        <v>14</v>
      </c>
      <c r="G17" s="747">
        <f>ROUND(10*F17/(E17*2),1)</f>
        <v>7</v>
      </c>
      <c r="H17" s="809">
        <f>D17+G17</f>
        <v>28</v>
      </c>
      <c r="I17" s="756"/>
      <c r="J17" s="757"/>
      <c r="K17" s="758"/>
      <c r="L17" s="758"/>
      <c r="M17" s="757"/>
      <c r="N17" s="782"/>
      <c r="O17" s="783" t="str">
        <f>VLOOKUP(B17,Торпедо!$C$48:$Z$76,24,0)</f>
        <v>19-20</v>
      </c>
      <c r="P17" s="757">
        <f>VLOOKUP(O17,Очки!$A$2:$B$98,2,0)</f>
        <v>13.5</v>
      </c>
      <c r="Q17" s="784">
        <f>VLOOKUP(B17,Торпедо!$C$48:$Z$76,15,0)</f>
        <v>12</v>
      </c>
      <c r="R17" s="784">
        <f>VLOOKUP(B17,Торпедо!$C$48:$Z$76,23,0)</f>
        <v>11</v>
      </c>
      <c r="S17" s="785">
        <f>ROUND(10*R17/(Q17*2),1)</f>
        <v>4.6</v>
      </c>
      <c r="T17" s="787">
        <f>P17+S17</f>
        <v>18.1</v>
      </c>
      <c r="U17" s="759" t="str">
        <f>VLOOKUP(B17,ФФП!$C$73:$S$102,17,0)</f>
        <v>13-16</v>
      </c>
      <c r="V17" s="757">
        <f>VLOOKUP(U17,Очки!$A$2:$B$98,2,0)</f>
        <v>18.5</v>
      </c>
      <c r="W17" s="760">
        <f>VLOOKUP(B17,ФФП!$C$7:$S$68,9,0)+VLOOKUP(B17,ФФП!$C$73:$S$102,9,0)</f>
        <v>10</v>
      </c>
      <c r="X17" s="760">
        <f>VLOOKUP(B17,ФФП!$C$7:$S$68,8,0)+VLOOKUP(B17,ФФП!$C$73:$S$102,8,0)</f>
        <v>10</v>
      </c>
      <c r="Y17" s="757">
        <f>ROUND(10*X17/(W17*2),1)</f>
        <v>5</v>
      </c>
      <c r="Z17" s="786">
        <f>V17+Y17</f>
        <v>23.5</v>
      </c>
      <c r="AA17" s="759">
        <f>VLOOKUP(B17,Спартакиада!$B$104:$T$111,19,0)</f>
        <v>3</v>
      </c>
      <c r="AB17" s="757">
        <f>VLOOKUP(AA17,Очки!$A$2:$B$98,2,0)</f>
        <v>37</v>
      </c>
      <c r="AC17" s="760">
        <f>VLOOKUP(B17,Спартакиада!$B$6:$R$67,8,0)+VLOOKUP(B17,Спартакиада!$B$70:$R$100,8,0)+VLOOKUP(B17,Спартакиада!$B$104:$T$111,10,0)</f>
        <v>17</v>
      </c>
      <c r="AD17" s="760">
        <f>VLOOKUP(B17,Спартакиада!$B$6:$R$67,16,0)+VLOOKUP(B17,Спартакиада!$B$70:$R$100,16,0)+VLOOKUP(B17,Спартакиада!$B$104:$T$111,18,0)</f>
        <v>23</v>
      </c>
      <c r="AE17" s="757">
        <f>ROUND(10*AD17/(AC17*2),1)</f>
        <v>6.8</v>
      </c>
      <c r="AF17" s="786">
        <f>AB17+AE17</f>
        <v>43.8</v>
      </c>
      <c r="AG17" s="761" t="str">
        <f>VLOOKUP(B17,Форвард!$C$6:$S$51,17,FALSE)</f>
        <v>31-36</v>
      </c>
      <c r="AH17" s="761">
        <f>VLOOKUP(AG17,Очки!$A$2:$B$97,2,0)</f>
        <v>0.5</v>
      </c>
      <c r="AI17" s="762">
        <f>VLOOKUP(B17,Форвард!$C$6:$S$51,8,FALSE)</f>
        <v>5</v>
      </c>
      <c r="AJ17" s="762">
        <f>VLOOKUP(B17,Форвард!$C$6:$S$51,16,FALSE)</f>
        <v>1</v>
      </c>
      <c r="AK17" s="757">
        <f>ROUND(10*AJ17/(AI17*2),1)</f>
        <v>1</v>
      </c>
      <c r="AL17" s="771">
        <f>AH17+AK17</f>
        <v>1.5</v>
      </c>
      <c r="AM17" s="810">
        <f>LARGE((H17,N17,T17,Z17,AF17,AL17),1)+LARGE((H17,N17,T17,Z17,AF17,AL17),2)+LARGE((H17,N17,T17,Z17,AF17,AL17),3)+LARGE((H17,N17,T17,Z17,AF17,AL17),4)</f>
        <v>113.4</v>
      </c>
      <c r="AN17" s="110"/>
      <c r="AO17" s="9"/>
      <c r="AR17" s="9"/>
      <c r="AS17" s="9"/>
    </row>
    <row r="18" spans="1:45" ht="13.5" thickBot="1">
      <c r="A18" s="11">
        <v>15</v>
      </c>
      <c r="B18" s="46" t="s">
        <v>290</v>
      </c>
      <c r="C18" s="334">
        <f>VLOOKUP(B18,'Профи-Опен'!$C$55:$T$84,18,0)</f>
        <v>17</v>
      </c>
      <c r="D18" s="335">
        <f>VLOOKUP(C18,Очки!$A$2:$B$98,2,0)</f>
        <v>16</v>
      </c>
      <c r="E18" s="336">
        <f>VLOOKUP(B18,'Профи-Опен'!$C$6:$S$51,8,0)+VLOOKUP(B18,'Профи-Опен'!$C$55:$T$84,8,0)</f>
        <v>10</v>
      </c>
      <c r="F18" s="336">
        <f>VLOOKUP(B18,'Профи-Опен'!$C$6:$T$51,17,0)+VLOOKUP(B18,'Профи-Опен'!$C$55:$T$84,17,0)</f>
        <v>8</v>
      </c>
      <c r="G18" s="747">
        <f>ROUND(10*F18/(E18*2),1)</f>
        <v>4</v>
      </c>
      <c r="H18" s="811">
        <f>D18+G18</f>
        <v>20</v>
      </c>
      <c r="I18" s="756">
        <f>VLOOKUP(B18,Предвидение!$C$189:$L$220,10,0)</f>
        <v>32</v>
      </c>
      <c r="J18" s="757">
        <f>VLOOKUP(I18,Очки!$A$2:$B$98,2,0)</f>
        <v>1</v>
      </c>
      <c r="K18" s="758">
        <f>VLOOKUP(B18,Предвидение!$C$189:$L$220,2,0)</f>
        <v>7</v>
      </c>
      <c r="L18" s="758">
        <f>VLOOKUP(B18,Предвидение!$C$189:$L$220,9,0)</f>
        <v>3</v>
      </c>
      <c r="M18" s="757">
        <f>ROUND(10*L18/(K18*2),1)</f>
        <v>2.1</v>
      </c>
      <c r="N18" s="771">
        <f>J18+M18</f>
        <v>3.1</v>
      </c>
      <c r="O18" s="783" t="str">
        <f>VLOOKUP(B18,Торпедо!$C$48:$Z$76,24,0)</f>
        <v>13-14</v>
      </c>
      <c r="P18" s="757">
        <f>VLOOKUP(O18,Очки!$A$2:$B$98,2,0)</f>
        <v>19.5</v>
      </c>
      <c r="Q18" s="784">
        <f>VLOOKUP(B18,Торпедо!$C$8:$U$68,10,0)+VLOOKUP(B18,Торпедо!$C$48:$Z$76,15,0)</f>
        <v>18</v>
      </c>
      <c r="R18" s="784">
        <f>VLOOKUP(B18,Торпедо!$C$8:$U$68,18,0)+VLOOKUP(B18,Торпедо!$C$48:$Z$76,23,0)</f>
        <v>21</v>
      </c>
      <c r="S18" s="785">
        <f>ROUND(10*R18/(Q18*2),1)</f>
        <v>5.8</v>
      </c>
      <c r="T18" s="787">
        <f>P18+S18</f>
        <v>25.3</v>
      </c>
      <c r="U18" s="759">
        <f>VLOOKUP(B18,ФФП!$C$106:$Y$117,23,0)</f>
        <v>4</v>
      </c>
      <c r="V18" s="757">
        <f>VLOOKUP(U18,Очки!$A$2:$B$98,2,0)</f>
        <v>34</v>
      </c>
      <c r="W18" s="760">
        <f>VLOOKUP(B18,ФФП!$C$7:$S$68,9,0)+VLOOKUP(B18,ФФП!$C$73:$S$102,9,0)+9</f>
        <v>19</v>
      </c>
      <c r="X18" s="760">
        <f>VLOOKUP(B18,ФФП!$C$7:$S$68,8,0)+VLOOKUP(B18,ФФП!$C$73:$S$102,8,0)+VLOOKUP(B18,ФФП!$C$106:$Z$117,24,0)</f>
        <v>22</v>
      </c>
      <c r="Y18" s="757">
        <f>ROUND(10*X18/(W18*2),1)</f>
        <v>5.8</v>
      </c>
      <c r="Z18" s="786">
        <f>V18+Y18</f>
        <v>39.8</v>
      </c>
      <c r="AA18" s="759" t="str">
        <f>VLOOKUP(B18,Спартакиада!$B$70:$R$100,17,0)</f>
        <v>13-16</v>
      </c>
      <c r="AB18" s="757">
        <f>VLOOKUP(AA18,Очки!$A$2:$B$98,2,0)</f>
        <v>18.5</v>
      </c>
      <c r="AC18" s="760">
        <f>VLOOKUP(B18,Спартакиада!$B$6:$R$67,8,0)+VLOOKUP(B18,Спартакиада!$B$70:$R$100,8,0)</f>
        <v>10</v>
      </c>
      <c r="AD18" s="760">
        <f>VLOOKUP(B18,Спартакиада!$B$6:$R$67,16,0)+VLOOKUP(B18,Спартакиада!$B$70:$R$100,16,0)</f>
        <v>12</v>
      </c>
      <c r="AE18" s="757">
        <f>ROUND(10*AD18/(AC18*2),1)</f>
        <v>6</v>
      </c>
      <c r="AF18" s="786">
        <f>AB18+AE18</f>
        <v>24.5</v>
      </c>
      <c r="AG18" s="761" t="str">
        <f>VLOOKUP(B18,Форвард!$C$54:$S$75,17,FALSE)</f>
        <v>13-15</v>
      </c>
      <c r="AH18" s="761">
        <f>VLOOKUP(AG18,Очки!$A$2:$B$97,2,0)</f>
        <v>19</v>
      </c>
      <c r="AI18" s="762">
        <f>VLOOKUP(B18,Форвард!$C$6:$S$51,8,FALSE)+VLOOKUP(B18,Форвард!$C$54:$S$75,8,FALSE)</f>
        <v>10</v>
      </c>
      <c r="AJ18" s="762">
        <f>VLOOKUP(B18,Форвард!$C$6:$S$51,16,FALSE)+VLOOKUP(B18,Форвард!$C$54:$S$75,16,FALSE)</f>
        <v>8</v>
      </c>
      <c r="AK18" s="757">
        <f>ROUND(10*AJ18/(AI18*2),1)</f>
        <v>4</v>
      </c>
      <c r="AL18" s="787">
        <f>AH18+AK18</f>
        <v>23</v>
      </c>
      <c r="AM18" s="810">
        <f>LARGE((H18,N18,T18,Z18,AF18,AL18),1)+LARGE((H18,N18,T18,Z18,AF18,AL18),2)+LARGE((H18,N18,T18,Z18,AF18,AL18),3)+LARGE((H18,N18,T18,Z18,AF18,AL18),4)</f>
        <v>112.6</v>
      </c>
      <c r="AN18" s="110"/>
      <c r="AO18" s="9"/>
      <c r="AR18" s="9"/>
      <c r="AS18" s="9"/>
    </row>
    <row r="19" spans="1:45" ht="13.5" thickBot="1">
      <c r="A19" s="10">
        <v>16</v>
      </c>
      <c r="B19" s="641" t="s">
        <v>281</v>
      </c>
      <c r="C19" s="334">
        <f>VLOOKUP(B19,'Профи-Опен'!$C$55:$T$84,18,0)</f>
        <v>16</v>
      </c>
      <c r="D19" s="335">
        <f>VLOOKUP(C19,Очки!$A$2:$B$98,2,0)</f>
        <v>17</v>
      </c>
      <c r="E19" s="336">
        <f>VLOOKUP(B19,'Профи-Опен'!$C$6:$S$51,8,0)+VLOOKUP(B19,'Профи-Опен'!$C$55:$T$84,8,0)</f>
        <v>10</v>
      </c>
      <c r="F19" s="336">
        <f>VLOOKUP(B19,'Профи-Опен'!$C$6:$T$51,17,0)+VLOOKUP(B19,'Профи-Опен'!$C$55:$T$84,17,0)</f>
        <v>8</v>
      </c>
      <c r="G19" s="747">
        <f>ROUND(10*F19/(E19*2),1)</f>
        <v>4</v>
      </c>
      <c r="H19" s="809">
        <f>D19+G19</f>
        <v>21</v>
      </c>
      <c r="I19" s="756">
        <f>VLOOKUP(B19,Предвидение!$C$189:$L$220,10,0)</f>
        <v>7</v>
      </c>
      <c r="J19" s="757">
        <f>VLOOKUP(I19,Очки!$A$2:$B$98,2,0)</f>
        <v>28</v>
      </c>
      <c r="K19" s="758">
        <f>VLOOKUP(B19,Предвидение!$C$189:$L$220,2,0)</f>
        <v>11</v>
      </c>
      <c r="L19" s="758">
        <f>VLOOKUP(B19,Предвидение!$C$189:$L$220,9,0)</f>
        <v>13</v>
      </c>
      <c r="M19" s="757">
        <f>ROUND(10*L19/(K19*2),1)</f>
        <v>5.9</v>
      </c>
      <c r="N19" s="782">
        <f>J19+M19</f>
        <v>33.9</v>
      </c>
      <c r="O19" s="783" t="str">
        <f>VLOOKUP(B19,Торпедо!$C$48:$Z$76,24,0)</f>
        <v>11-12</v>
      </c>
      <c r="P19" s="757">
        <f>VLOOKUP(O19,Очки!$A$2:$B$98,2,0)</f>
        <v>21.5</v>
      </c>
      <c r="Q19" s="784">
        <f>VLOOKUP(B19,Торпедо!$C$8:$U$68,10,0)+VLOOKUP(B19,Торпедо!$C$48:$Z$76,15,0)</f>
        <v>18</v>
      </c>
      <c r="R19" s="784">
        <f>VLOOKUP(B19,Торпедо!$C$8:$U$68,18,0)+VLOOKUP(B19,Торпедо!$C$48:$Z$76,23,0)</f>
        <v>19</v>
      </c>
      <c r="S19" s="785">
        <f>ROUND(10*R19/(Q19*2),1)</f>
        <v>5.3</v>
      </c>
      <c r="T19" s="787">
        <f>P19+S19</f>
        <v>26.8</v>
      </c>
      <c r="U19" s="759">
        <f>VLOOKUP(B19,ФФП!$C$106:$Y$117,23,0)</f>
        <v>12</v>
      </c>
      <c r="V19" s="757">
        <f>VLOOKUP(U19,Очки!$A$2:$B$98,2,0)</f>
        <v>21</v>
      </c>
      <c r="W19" s="760">
        <f>VLOOKUP(B19,ФФП!$C$7:$S$68,9,0)+VLOOKUP(B19,ФФП!$C$73:$S$102,9,0)+9</f>
        <v>19</v>
      </c>
      <c r="X19" s="760">
        <f>VLOOKUP(B19,ФФП!$C$7:$S$68,8,0)+VLOOKUP(B19,ФФП!$C$73:$S$102,8,0)+VLOOKUP(B19,ФФП!$C$106:$Z$117,24,0)</f>
        <v>23</v>
      </c>
      <c r="Y19" s="757">
        <f>ROUND(10*X19/(W19*2),1)</f>
        <v>6.1</v>
      </c>
      <c r="Z19" s="786">
        <f>V19+Y19</f>
        <v>27.1</v>
      </c>
      <c r="AA19" s="759" t="str">
        <f>VLOOKUP(B19,Спартакиада!$B$70:$R$100,17,0)</f>
        <v>17-20</v>
      </c>
      <c r="AB19" s="757">
        <f>VLOOKUP(AA19,Очки!$A$2:$B$98,2,0)</f>
        <v>14.5</v>
      </c>
      <c r="AC19" s="760">
        <f>VLOOKUP(B19,Спартакиада!$B$6:$R$67,8,0)+VLOOKUP(B19,Спартакиада!$B$70:$R$100,8,0)</f>
        <v>10</v>
      </c>
      <c r="AD19" s="760">
        <f>VLOOKUP(B19,Спартакиада!$B$6:$R$67,16,0)+VLOOKUP(B19,Спартакиада!$B$70:$R$100,16,0)</f>
        <v>9</v>
      </c>
      <c r="AE19" s="757">
        <f>ROUND(10*AD19/(AC19*2),1)</f>
        <v>4.5</v>
      </c>
      <c r="AF19" s="755">
        <f>AB19+AE19</f>
        <v>19</v>
      </c>
      <c r="AG19" s="761" t="str">
        <f>VLOOKUP(B19,Форвард!$C$6:$S$51,17,FALSE)</f>
        <v>31-36</v>
      </c>
      <c r="AH19" s="761">
        <f>VLOOKUP(AG19,Очки!$A$2:$B$97,2,0)</f>
        <v>0.5</v>
      </c>
      <c r="AI19" s="762">
        <f>VLOOKUP(B19,Форвард!$C$6:$S$51,8,FALSE)</f>
        <v>5</v>
      </c>
      <c r="AJ19" s="762">
        <f>VLOOKUP(B19,Форвард!$C$6:$S$51,16,FALSE)</f>
        <v>0</v>
      </c>
      <c r="AK19" s="757">
        <f>ROUND(10*AJ19/(AI19*2),1)</f>
        <v>0</v>
      </c>
      <c r="AL19" s="771">
        <f>AH19+AK19</f>
        <v>0.5</v>
      </c>
      <c r="AM19" s="810">
        <f>LARGE((H19,N19,T19,Z19,AF19,AL19),1)+LARGE((H19,N19,T19,Z19,AF19,AL19),2)+LARGE((H19,N19,T19,Z19,AF19,AL19),3)+LARGE((H19,N19,T19,Z19,AF19,AL19),4)</f>
        <v>108.8</v>
      </c>
      <c r="AN19" s="110"/>
      <c r="AO19" s="9"/>
      <c r="AR19" s="9"/>
      <c r="AS19" s="9"/>
    </row>
    <row r="20" spans="1:45" ht="13.5" thickBot="1">
      <c r="A20" s="11">
        <v>17</v>
      </c>
      <c r="B20" s="332" t="s">
        <v>48</v>
      </c>
      <c r="C20" s="334">
        <f>VLOOKUP(B20,'Профи-Опен'!$C$88:$V$95,20,0)</f>
        <v>3</v>
      </c>
      <c r="D20" s="335">
        <f>VLOOKUP(C20,Очки!$A$2:$B$98,2,0)</f>
        <v>37</v>
      </c>
      <c r="E20" s="336">
        <f>VLOOKUP(B20,'Профи-Опен'!$C$6:$S$51,8,0)+VLOOKUP(B20,'Профи-Опен'!$C$55:$T$84,8,0)+VLOOKUP(B20,'Профи-Опен'!$C$88:$V$95,10,0)</f>
        <v>17</v>
      </c>
      <c r="F20" s="336">
        <f>VLOOKUP(B20,'Профи-Опен'!$C$6:$T$51,17,0)+VLOOKUP(B20,'Профи-Опен'!$C$55:$T$84,17,0)+VLOOKUP(B20,'Профи-Опен'!$C$88:$V$95,19,0)</f>
        <v>21</v>
      </c>
      <c r="G20" s="747">
        <f>ROUND(10*F20/(E20*2),1)</f>
        <v>6.2</v>
      </c>
      <c r="H20" s="809">
        <f>D20+G20</f>
        <v>43.2</v>
      </c>
      <c r="I20" s="756"/>
      <c r="J20" s="757"/>
      <c r="K20" s="758"/>
      <c r="L20" s="758"/>
      <c r="M20" s="757"/>
      <c r="N20" s="782"/>
      <c r="O20" s="783">
        <f>VLOOKUP(B20,Торпедо!$C$8:$U$68,19,0)</f>
        <v>0</v>
      </c>
      <c r="P20" s="757">
        <f>VLOOKUP(O20,Очки!$A$2:$B$98,2,0)</f>
        <v>0</v>
      </c>
      <c r="Q20" s="784">
        <f>VLOOKUP(B20,Торпедо!$C$8:$U$68,10,0)</f>
        <v>6</v>
      </c>
      <c r="R20" s="784">
        <f>VLOOKUP(B20,Торпедо!$C$8:$U$68,18,0)</f>
        <v>4</v>
      </c>
      <c r="S20" s="785">
        <f>ROUND(10*R20/(Q20*2),1)</f>
        <v>3.3</v>
      </c>
      <c r="T20" s="787">
        <f>P20+S20</f>
        <v>3.3</v>
      </c>
      <c r="U20" s="759"/>
      <c r="V20" s="757"/>
      <c r="W20" s="760"/>
      <c r="X20" s="760"/>
      <c r="Y20" s="757"/>
      <c r="Z20" s="786"/>
      <c r="AA20" s="759" t="str">
        <f>VLOOKUP(B20,Спартакиада!$B$70:$R$100,17,0)</f>
        <v>17-20</v>
      </c>
      <c r="AB20" s="757">
        <f>VLOOKUP(AA20,Очки!$A$2:$B$98,2,0)</f>
        <v>14.5</v>
      </c>
      <c r="AC20" s="760">
        <f>VLOOKUP(B20,Спартакиада!$B$6:$R$67,8,0)+VLOOKUP(B20,Спартакиада!$B$70:$R$100,8,0)</f>
        <v>10</v>
      </c>
      <c r="AD20" s="760">
        <f>VLOOKUP(B20,Спартакиада!$B$6:$R$67,16,0)+VLOOKUP(B20,Спартакиада!$B$70:$R$100,16,0)</f>
        <v>9</v>
      </c>
      <c r="AE20" s="757">
        <f>ROUND(10*AD20/(AC20*2),1)</f>
        <v>4.5</v>
      </c>
      <c r="AF20" s="786">
        <f>AB20+AE20</f>
        <v>19</v>
      </c>
      <c r="AG20" s="761">
        <f>VLOOKUP(B20,Форвард!$C$79:$S$84,17,FALSE)</f>
        <v>5</v>
      </c>
      <c r="AH20" s="761">
        <f>VLOOKUP(AG20,Очки!$A$2:$B$97,2,0)</f>
        <v>32</v>
      </c>
      <c r="AI20" s="781">
        <f>VLOOKUP(B20,Форвард!$C$6:$S$51,8,FALSE)+VLOOKUP(B20,Форвард!$C$54:$S$75,8,FALSE)+VLOOKUP(B20,Форвард!$C$79:$S$84,8,FALSE)</f>
        <v>15</v>
      </c>
      <c r="AJ20" s="781">
        <f>VLOOKUP(B20,Форвард!$C$6:$S$51,16,FALSE)+VLOOKUP(B20,Форвард!$C$54:$S$75,16,FALSE)+VLOOKUP(B20,Форвард!$C$79:$S$84,16,FALSE)</f>
        <v>13</v>
      </c>
      <c r="AK20" s="757">
        <f>ROUND(10*AJ20/(AI20*2),1)</f>
        <v>4.3</v>
      </c>
      <c r="AL20" s="787">
        <f>AH20+AK20</f>
        <v>36.3</v>
      </c>
      <c r="AM20" s="810">
        <f>LARGE((H20,N20,T20,Z20,AF20,AL20),1)+LARGE((H20,N20,T20,Z20,AF20,AL20),2)+LARGE((H20,N20,T20,Z20,AF20,AL20),3)+LARGE((H20,N20,T20,Z20,AF20,AL20),4)</f>
        <v>101.8</v>
      </c>
      <c r="AN20" s="110"/>
      <c r="AO20" s="9"/>
      <c r="AR20" s="9"/>
      <c r="AS20" s="9"/>
    </row>
    <row r="21" spans="1:45" ht="13.5" thickBot="1">
      <c r="A21" s="10">
        <v>18</v>
      </c>
      <c r="B21" s="333" t="s">
        <v>286</v>
      </c>
      <c r="C21" s="334">
        <f>VLOOKUP(B21,'Профи-Опен'!$C$55:$T$84,18,0)</f>
        <v>19</v>
      </c>
      <c r="D21" s="335">
        <f>VLOOKUP(C21,Очки!$A$2:$B$98,2,0)</f>
        <v>14</v>
      </c>
      <c r="E21" s="336">
        <f>VLOOKUP(B21,'Профи-Опен'!$C$6:$S$51,8,0)+VLOOKUP(B21,'Профи-Опен'!$C$55:$T$84,8,0)</f>
        <v>10</v>
      </c>
      <c r="F21" s="336">
        <f>VLOOKUP(B21,'Профи-Опен'!$C$6:$T$51,17,0)+VLOOKUP(B21,'Профи-Опен'!$C$55:$T$84,17,0)</f>
        <v>9</v>
      </c>
      <c r="G21" s="747">
        <f>ROUND(10*F21/(E21*2),1)</f>
        <v>4.5</v>
      </c>
      <c r="H21" s="811">
        <f>D21+G21</f>
        <v>18.5</v>
      </c>
      <c r="I21" s="756">
        <f>VLOOKUP(B21,Предвидение!$C$189:$L$220,10,0)</f>
        <v>17</v>
      </c>
      <c r="J21" s="757">
        <f>VLOOKUP(I21,Очки!$A$2:$B$98,2,0)</f>
        <v>16</v>
      </c>
      <c r="K21" s="758">
        <f>VLOOKUP(B21,Предвидение!$C$189:$L$220,2,0)</f>
        <v>7</v>
      </c>
      <c r="L21" s="758">
        <f>VLOOKUP(B21,Предвидение!$C$189:$L$220,9,0)</f>
        <v>6</v>
      </c>
      <c r="M21" s="757">
        <f>ROUND(10*L21/(K21*2),1)</f>
        <v>4.3</v>
      </c>
      <c r="N21" s="782">
        <f>J21+M21</f>
        <v>20.3</v>
      </c>
      <c r="O21" s="783" t="str">
        <f>VLOOKUP(B21,Торпедо!$C$48:$Z$76,24,0)</f>
        <v>15-16</v>
      </c>
      <c r="P21" s="757">
        <f>VLOOKUP(O21,Очки!$A$2:$B$98,2,0)</f>
        <v>17.5</v>
      </c>
      <c r="Q21" s="784">
        <f>VLOOKUP(B21,Торпедо!$C$48:$Z$76,15,0)</f>
        <v>12</v>
      </c>
      <c r="R21" s="784">
        <f>VLOOKUP(B21,Торпедо!$C$48:$Z$76,23,0)</f>
        <v>12</v>
      </c>
      <c r="S21" s="785">
        <f>ROUND(10*R21/(Q21*2),1)</f>
        <v>5</v>
      </c>
      <c r="T21" s="787">
        <f>P21+S21</f>
        <v>22.5</v>
      </c>
      <c r="U21" s="759" t="str">
        <f>VLOOKUP(B21,ФФП!$C$73:$S$102,17,0)</f>
        <v>17-20</v>
      </c>
      <c r="V21" s="757">
        <f>VLOOKUP(U21,Очки!$A$2:$B$98,2,0)</f>
        <v>14.5</v>
      </c>
      <c r="W21" s="760">
        <f>VLOOKUP(B21,ФФП!$C$7:$S$68,9,0)+VLOOKUP(B21,ФФП!$C$73:$S$102,9,0)</f>
        <v>10</v>
      </c>
      <c r="X21" s="760">
        <f>VLOOKUP(B21,ФФП!$C$7:$S$68,8,0)+VLOOKUP(B21,ФФП!$C$73:$S$102,8,0)</f>
        <v>10</v>
      </c>
      <c r="Y21" s="757">
        <f>ROUND(10*X21/(W21*2),1)</f>
        <v>5</v>
      </c>
      <c r="Z21" s="755">
        <f>V21+Y21</f>
        <v>19.5</v>
      </c>
      <c r="AA21" s="759" t="str">
        <f>VLOOKUP(B21,Спартакиада!$B$70:$R$100,17,0)</f>
        <v>9-12</v>
      </c>
      <c r="AB21" s="757">
        <f>VLOOKUP(AA21,Очки!$A$2:$B$98,2,0)</f>
        <v>22.5</v>
      </c>
      <c r="AC21" s="760">
        <f>VLOOKUP(B21,Спартакиада!$B$6:$R$67,8,0)+VLOOKUP(B21,Спартакиада!$B$70:$R$100,8,0)</f>
        <v>10</v>
      </c>
      <c r="AD21" s="760">
        <f>VLOOKUP(B21,Спартакиада!$B$6:$R$67,16,0)+VLOOKUP(B21,Спартакиада!$B$70:$R$100,16,0)</f>
        <v>11</v>
      </c>
      <c r="AE21" s="757">
        <f>ROUND(10*AD21/(AC21*2),1)</f>
        <v>5.5</v>
      </c>
      <c r="AF21" s="786">
        <f>AB21+AE21</f>
        <v>28</v>
      </c>
      <c r="AG21" s="761" t="str">
        <f>VLOOKUP(B21,Форвард!$C$54:$S$75,17,FALSE)</f>
        <v>13-15</v>
      </c>
      <c r="AH21" s="761">
        <f>VLOOKUP(AG21,Очки!$A$2:$B$97,2,0)</f>
        <v>19</v>
      </c>
      <c r="AI21" s="762">
        <f>VLOOKUP(B21,Форвард!$C$6:$S$51,8,FALSE)+VLOOKUP(B21,Форвард!$C$54:$S$75,8,FALSE)</f>
        <v>10</v>
      </c>
      <c r="AJ21" s="762">
        <f>VLOOKUP(B21,Форвард!$C$6:$S$51,16,FALSE)+VLOOKUP(B21,Форвард!$C$54:$S$75,16,FALSE)</f>
        <v>12</v>
      </c>
      <c r="AK21" s="757">
        <f>ROUND(10*AJ21/(AI21*2),1)</f>
        <v>6</v>
      </c>
      <c r="AL21" s="787">
        <f>AH21+AK21</f>
        <v>25</v>
      </c>
      <c r="AM21" s="810">
        <f>LARGE((H21,N21,T21,Z21,AF21,AL21),1)+LARGE((H21,N21,T21,Z21,AF21,AL21),2)+LARGE((H21,N21,T21,Z21,AF21,AL21),3)+LARGE((H21,N21,T21,Z21,AF21,AL21),4)</f>
        <v>95.8</v>
      </c>
      <c r="AN21" s="110"/>
      <c r="AO21" s="9"/>
      <c r="AR21" s="9"/>
      <c r="AS21" s="9"/>
    </row>
    <row r="22" spans="1:45" ht="13.5" thickBot="1">
      <c r="A22" s="11">
        <v>19</v>
      </c>
      <c r="B22" s="333" t="s">
        <v>277</v>
      </c>
      <c r="C22" s="334">
        <f>VLOOKUP(B22,'Профи-Опен'!$C$88:$V$95,20,0)</f>
        <v>8</v>
      </c>
      <c r="D22" s="335">
        <f>VLOOKUP(C22,Очки!$A$2:$B$98,2,0)</f>
        <v>26</v>
      </c>
      <c r="E22" s="336">
        <f>VLOOKUP(B22,'Профи-Опен'!$C$6:$S$51,8,0)+VLOOKUP(B22,'Профи-Опен'!$C$55:$T$84,8,0)+VLOOKUP(B22,'Профи-Опен'!$C$88:$V$95,10,0)</f>
        <v>17</v>
      </c>
      <c r="F22" s="336">
        <f>VLOOKUP(B22,'Профи-Опен'!$C$6:$T$51,17,0)+VLOOKUP(B22,'Профи-Опен'!$C$55:$T$84,17,0)+VLOOKUP(B22,'Профи-Опен'!$C$88:$V$95,19,0)</f>
        <v>20</v>
      </c>
      <c r="G22" s="747">
        <f>ROUND(10*F22/(E22*2),1)</f>
        <v>5.9</v>
      </c>
      <c r="H22" s="809">
        <f>D22+G22</f>
        <v>31.9</v>
      </c>
      <c r="I22" s="756">
        <f>VLOOKUP(B22,Предвидение!$C$189:$L$220,10,0)</f>
        <v>16</v>
      </c>
      <c r="J22" s="757">
        <f>VLOOKUP(I22,Очки!$A$2:$B$98,2,0)</f>
        <v>17</v>
      </c>
      <c r="K22" s="758">
        <f>VLOOKUP(B22,Предвидение!$C$189:$L$220,2,0)</f>
        <v>9</v>
      </c>
      <c r="L22" s="758">
        <f>VLOOKUP(B22,Предвидение!$C$189:$L$220,9,0)</f>
        <v>8</v>
      </c>
      <c r="M22" s="757">
        <f>ROUND(10*L22/(K22*2),1)</f>
        <v>4.4</v>
      </c>
      <c r="N22" s="782">
        <f>J22+M22</f>
        <v>21.4</v>
      </c>
      <c r="O22" s="783" t="str">
        <f>VLOOKUP(B22,Торпедо!$C$48:$Z$76,24,0)</f>
        <v>17-18</v>
      </c>
      <c r="P22" s="757">
        <f>VLOOKUP(O22,Очки!$A$2:$B$98,2,0)</f>
        <v>16.5</v>
      </c>
      <c r="Q22" s="784">
        <f>VLOOKUP(B22,Торпедо!$C$8:$U$68,10,0)+VLOOKUP(B22,Торпедо!$C$48:$Z$76,15,0)</f>
        <v>18</v>
      </c>
      <c r="R22" s="784">
        <f>VLOOKUP(B22,Торпедо!$C$8:$U$68,18,0)+VLOOKUP(B22,Торпедо!$C$48:$Z$76,23,0)</f>
        <v>23</v>
      </c>
      <c r="S22" s="785">
        <f>ROUND(10*R22/(Q22*2),1)</f>
        <v>6.4</v>
      </c>
      <c r="T22" s="787">
        <f>P22+S22</f>
        <v>22.9</v>
      </c>
      <c r="U22" s="759" t="str">
        <f>VLOOKUP(B22,ФФП!$C$7:$S$68,17,0)</f>
        <v>25-32</v>
      </c>
      <c r="V22" s="757">
        <f>VLOOKUP(U22,Очки!$A$2:$B$98,2,0)</f>
        <v>4.5</v>
      </c>
      <c r="W22" s="760">
        <f>VLOOKUP(B22,ФФП!$C$7:$S$68,9,0)</f>
        <v>5</v>
      </c>
      <c r="X22" s="760">
        <f>VLOOKUP(B22,ФФП!$C$7:$S$68,8,0)</f>
        <v>4</v>
      </c>
      <c r="Y22" s="757">
        <f>ROUND(10*X22/(W22*2),1)</f>
        <v>4</v>
      </c>
      <c r="Z22" s="755">
        <f>V22+Y22</f>
        <v>8.5</v>
      </c>
      <c r="AA22" s="759" t="str">
        <f>VLOOKUP(B22,Спартакиада!$B$6:$R$67,17,0)</f>
        <v>41-48</v>
      </c>
      <c r="AB22" s="757">
        <f>VLOOKUP(AA22,Очки!$A$2:$B$98,2,0)</f>
        <v>0</v>
      </c>
      <c r="AC22" s="760">
        <f>VLOOKUP(B22,Спартакиада!$B$6:$R$67,8,0)</f>
        <v>5</v>
      </c>
      <c r="AD22" s="760">
        <f>VLOOKUP(B22,Спартакиада!$B$6:$R$67,16,0)</f>
        <v>2</v>
      </c>
      <c r="AE22" s="757">
        <f>ROUND(10*AD22/(AC22*2),1)</f>
        <v>2</v>
      </c>
      <c r="AF22" s="755">
        <f>AB22+AE22</f>
        <v>2</v>
      </c>
      <c r="AG22" s="761" t="str">
        <f>VLOOKUP(B22,Форвард!$C$54:$S$75,17,FALSE)</f>
        <v>16-18</v>
      </c>
      <c r="AH22" s="761">
        <f>VLOOKUP(AG22,Очки!$A$2:$B$97,2,0)</f>
        <v>16</v>
      </c>
      <c r="AI22" s="762">
        <f>VLOOKUP(B22,Форвард!$C$6:$S$51,8,FALSE)+VLOOKUP(B22,Форвард!$C$54:$S$75,8,FALSE)</f>
        <v>10</v>
      </c>
      <c r="AJ22" s="762">
        <f>VLOOKUP(B22,Форвард!$C$6:$S$51,16,FALSE)+VLOOKUP(B22,Форвард!$C$54:$S$75,16,FALSE)</f>
        <v>6</v>
      </c>
      <c r="AK22" s="757">
        <f>ROUND(10*AJ22/(AI22*2),1)</f>
        <v>3</v>
      </c>
      <c r="AL22" s="787">
        <f>AH22+AK22</f>
        <v>19</v>
      </c>
      <c r="AM22" s="810">
        <f>LARGE((H22,N22,T22,Z22,AF22,AL22),1)+LARGE((H22,N22,T22,Z22,AF22,AL22),2)+LARGE((H22,N22,T22,Z22,AF22,AL22),3)+LARGE((H22,N22,T22,Z22,AF22,AL22),4)</f>
        <v>95.19999999999999</v>
      </c>
      <c r="AN22" s="110"/>
      <c r="AO22" s="9"/>
      <c r="AR22" s="9"/>
      <c r="AS22" s="9"/>
    </row>
    <row r="23" spans="1:41" ht="13.5" thickBot="1">
      <c r="A23" s="10">
        <v>20</v>
      </c>
      <c r="B23" s="45" t="s">
        <v>478</v>
      </c>
      <c r="C23" s="334">
        <f>VLOOKUP(B23,'Профи-Опен'!$C$6:$T$51,18,0)</f>
        <v>25</v>
      </c>
      <c r="D23" s="335">
        <f>VLOOKUP(C23,Очки!$A$2:$B$98,2,0)</f>
        <v>8</v>
      </c>
      <c r="E23" s="336">
        <f>VLOOKUP(B23,'Профи-Опен'!$C$6:$S$51,8,0)</f>
        <v>5</v>
      </c>
      <c r="F23" s="336">
        <f>VLOOKUP(B23,'Профи-Опен'!$C$6:$T$51,17,0)</f>
        <v>4</v>
      </c>
      <c r="G23" s="747">
        <f>ROUND(10*F23/(E23*2),1)</f>
        <v>4</v>
      </c>
      <c r="H23" s="811">
        <f>D23+G23</f>
        <v>12</v>
      </c>
      <c r="I23" s="756">
        <f>VLOOKUP(B23,Предвидение!$C$189:$L$220,10,0)</f>
        <v>18</v>
      </c>
      <c r="J23" s="757">
        <f>VLOOKUP(I23,Очки!$A$2:$B$98,2,0)</f>
        <v>15</v>
      </c>
      <c r="K23" s="758">
        <f>VLOOKUP(B23,Предвидение!$C$189:$L$220,2,0)</f>
        <v>7</v>
      </c>
      <c r="L23" s="758">
        <f>VLOOKUP(B23,Предвидение!$C$189:$L$220,9,0)</f>
        <v>6</v>
      </c>
      <c r="M23" s="757">
        <f>ROUND(10*L23/(K23*2),1)</f>
        <v>4.3</v>
      </c>
      <c r="N23" s="782">
        <f>J23+M23</f>
        <v>19.3</v>
      </c>
      <c r="O23" s="783">
        <f>VLOOKUP(B23,Торпедо!$C$8:$U$68,19,0)</f>
        <v>0</v>
      </c>
      <c r="P23" s="757">
        <f>VLOOKUP(O23,Очки!$A$2:$B$98,2,0)</f>
        <v>0</v>
      </c>
      <c r="Q23" s="784">
        <f>VLOOKUP(B23,Торпедо!$C$8:$U$68,10,0)</f>
        <v>7</v>
      </c>
      <c r="R23" s="784">
        <f>VLOOKUP(B23,Торпедо!$C$8:$U$68,18,0)</f>
        <v>-5</v>
      </c>
      <c r="S23" s="785">
        <f>ROUND(10*R23/(Q23*2),1)</f>
        <v>-3.6</v>
      </c>
      <c r="T23" s="771">
        <f>P23+S23</f>
        <v>-3.6</v>
      </c>
      <c r="U23" s="759" t="str">
        <f>VLOOKUP(B23,ФФП!$C$73:$S$102,17,0)</f>
        <v>21-24</v>
      </c>
      <c r="V23" s="757">
        <f>VLOOKUP(U23,Очки!$A$2:$B$98,2,0)</f>
        <v>10.5</v>
      </c>
      <c r="W23" s="760">
        <f>VLOOKUP(B23,ФФП!$C$7:$S$68,9,0)+VLOOKUP(B23,ФФП!$C$73:$S$102,9,0)</f>
        <v>10</v>
      </c>
      <c r="X23" s="760">
        <f>VLOOKUP(B23,ФФП!$C$7:$S$68,8,0)+VLOOKUP(B23,ФФП!$C$73:$S$102,8,0)</f>
        <v>8</v>
      </c>
      <c r="Y23" s="757">
        <f>ROUND(10*X23/(W23*2),1)</f>
        <v>4</v>
      </c>
      <c r="Z23" s="786">
        <f>V23+Y23</f>
        <v>14.5</v>
      </c>
      <c r="AA23" s="759" t="str">
        <f>VLOOKUP(B23,Спартакиада!$B$70:$R$100,17,0)</f>
        <v>9-12</v>
      </c>
      <c r="AB23" s="757">
        <f>VLOOKUP(AA23,Очки!$A$2:$B$98,2,0)</f>
        <v>22.5</v>
      </c>
      <c r="AC23" s="760">
        <f>VLOOKUP(B23,Спартакиада!$B$6:$R$67,8,0)+VLOOKUP(B23,Спартакиада!$B$70:$R$100,8,0)</f>
        <v>10</v>
      </c>
      <c r="AD23" s="760">
        <f>VLOOKUP(B23,Спартакиада!$B$6:$R$67,16,0)+VLOOKUP(B23,Спартакиада!$B$70:$R$100,16,0)</f>
        <v>14</v>
      </c>
      <c r="AE23" s="757">
        <f>ROUND(10*AD23/(AC23*2),1)</f>
        <v>7</v>
      </c>
      <c r="AF23" s="786">
        <f>AB23+AE23</f>
        <v>29.5</v>
      </c>
      <c r="AG23" s="761" t="str">
        <f>VLOOKUP(B23,Форвард!$C$54:$S$75,17,FALSE)</f>
        <v>10-12</v>
      </c>
      <c r="AH23" s="761">
        <f>VLOOKUP(AG23,Очки!$A$2:$B$97,2,0)</f>
        <v>22</v>
      </c>
      <c r="AI23" s="762">
        <f>VLOOKUP(B23,Форвард!$C$6:$S$51,8,FALSE)+VLOOKUP(B23,Форвард!$C$54:$S$75,8,FALSE)</f>
        <v>10</v>
      </c>
      <c r="AJ23" s="762">
        <f>VLOOKUP(B23,Форвард!$C$6:$S$51,16,FALSE)+VLOOKUP(B23,Форвард!$C$54:$S$75,16,FALSE)</f>
        <v>12</v>
      </c>
      <c r="AK23" s="757">
        <f>ROUND(10*AJ23/(AI23*2),1)</f>
        <v>6</v>
      </c>
      <c r="AL23" s="787">
        <f>AH23+AK23</f>
        <v>28</v>
      </c>
      <c r="AM23" s="810">
        <f>LARGE((H23,N23,T23,Z23,AF23,AL23),1)+LARGE((H23,N23,T23,Z23,AF23,AL23),2)+LARGE((H23,N23,T23,Z23,AF23,AL23),3)+LARGE((H23,N23,T23,Z23,AF23,AL23),4)</f>
        <v>91.3</v>
      </c>
      <c r="AN23" s="110"/>
      <c r="AO23" s="9"/>
    </row>
    <row r="24" spans="1:41" ht="13.5" thickBot="1">
      <c r="A24" s="11">
        <v>21</v>
      </c>
      <c r="B24" s="46" t="s">
        <v>45</v>
      </c>
      <c r="C24" s="334">
        <f>VLOOKUP(B24,'Профи-Опен'!$C$6:$T$51,18,0)</f>
        <v>31</v>
      </c>
      <c r="D24" s="335">
        <f>VLOOKUP(C24,Очки!$A$2:$B$98,2,0)</f>
        <v>2</v>
      </c>
      <c r="E24" s="336">
        <f>VLOOKUP(B24,'Профи-Опен'!$C$6:$S$51,8,0)</f>
        <v>5</v>
      </c>
      <c r="F24" s="336">
        <f>VLOOKUP(B24,'Профи-Опен'!$C$6:$T$51,17,0)</f>
        <v>3</v>
      </c>
      <c r="G24" s="747">
        <f>ROUND(10*F24/(E24*2),1)</f>
        <v>3</v>
      </c>
      <c r="H24" s="811">
        <f>D24+G24</f>
        <v>5</v>
      </c>
      <c r="I24" s="756">
        <f>VLOOKUP(B24,Предвидение!$C$189:$L$220,10,0)</f>
        <v>26</v>
      </c>
      <c r="J24" s="757">
        <f>VLOOKUP(I24,Очки!$A$2:$B$98,2,0)</f>
        <v>7</v>
      </c>
      <c r="K24" s="758">
        <f>VLOOKUP(B24,Предвидение!$C$189:$L$220,2,0)</f>
        <v>7</v>
      </c>
      <c r="L24" s="758">
        <f>VLOOKUP(B24,Предвидение!$C$189:$L$220,9,0)</f>
        <v>5</v>
      </c>
      <c r="M24" s="757">
        <f>ROUND(10*L24/(K24*2),1)</f>
        <v>3.6</v>
      </c>
      <c r="N24" s="782">
        <f>J24+M24</f>
        <v>10.6</v>
      </c>
      <c r="O24" s="783" t="str">
        <f>VLOOKUP(B24,Торпедо!$C$8:$U$68,19,0)</f>
        <v>31-34</v>
      </c>
      <c r="P24" s="757">
        <f>VLOOKUP(O24,Очки!$A$2:$B$98,2,0)</f>
        <v>0.8</v>
      </c>
      <c r="Q24" s="784">
        <f>VLOOKUP(B24,Торпедо!$C$8:$U$68,10,0)</f>
        <v>6</v>
      </c>
      <c r="R24" s="784">
        <f>VLOOKUP(B24,Торпедо!$C$8:$U$68,18,0)</f>
        <v>6</v>
      </c>
      <c r="S24" s="785">
        <f>ROUND(10*R24/(Q24*2),1)</f>
        <v>5</v>
      </c>
      <c r="T24" s="787">
        <f>P24+S24</f>
        <v>5.8</v>
      </c>
      <c r="U24" s="759">
        <f>VLOOKUP(B24,ФФП!$C$106:$Y$117,23,0)</f>
        <v>7</v>
      </c>
      <c r="V24" s="757">
        <f>VLOOKUP(U24,Очки!$A$2:$B$98,2,0)</f>
        <v>28</v>
      </c>
      <c r="W24" s="760">
        <f>VLOOKUP(B24,ФФП!$C$7:$S$68,9,0)+VLOOKUP(B24,ФФП!$C$73:$S$102,9,0)+9</f>
        <v>19</v>
      </c>
      <c r="X24" s="760">
        <f>VLOOKUP(B24,ФФП!$C$7:$S$68,8,0)+VLOOKUP(B24,ФФП!$C$73:$S$102,8,0)+VLOOKUP(B24,ФФП!$C$106:$Z$117,24,0)</f>
        <v>24</v>
      </c>
      <c r="Y24" s="757">
        <f>ROUND(10*X24/(W24*2),1)</f>
        <v>6.3</v>
      </c>
      <c r="Z24" s="786">
        <f>V24+Y24</f>
        <v>34.3</v>
      </c>
      <c r="AA24" s="759">
        <f>VLOOKUP(B24,Спартакиада!$B$104:$T$111,19,0)</f>
        <v>4</v>
      </c>
      <c r="AB24" s="757">
        <f>VLOOKUP(AA24,Очки!$A$2:$B$98,2,0)</f>
        <v>34</v>
      </c>
      <c r="AC24" s="760">
        <f>VLOOKUP(B24,Спартакиада!$B$6:$R$67,8,0)+VLOOKUP(B24,Спартакиада!$B$70:$R$100,8,0)+VLOOKUP(B24,Спартакиада!$B$104:$T$111,10,0)</f>
        <v>17</v>
      </c>
      <c r="AD24" s="760">
        <f>VLOOKUP(B24,Спартакиада!$B$6:$R$67,16,0)+VLOOKUP(B24,Спартакиада!$B$70:$R$100,16,0)+VLOOKUP(B24,Спартакиада!$B$104:$T$111,18,0)</f>
        <v>21</v>
      </c>
      <c r="AE24" s="757">
        <f>ROUND(10*AD24/(AC24*2),1)</f>
        <v>6.2</v>
      </c>
      <c r="AF24" s="786">
        <f>AB24+AE24</f>
        <v>40.2</v>
      </c>
      <c r="AG24" s="761" t="str">
        <f>VLOOKUP(B24,Форвард!$C$6:$S$51,17,FALSE)</f>
        <v>31-36</v>
      </c>
      <c r="AH24" s="761">
        <f>VLOOKUP(AG24,Очки!$A$2:$B$97,2,0)</f>
        <v>0.5</v>
      </c>
      <c r="AI24" s="762">
        <f>VLOOKUP(B24,Форвард!$C$6:$S$51,8,FALSE)</f>
        <v>5</v>
      </c>
      <c r="AJ24" s="762">
        <f>VLOOKUP(B24,Форвард!$C$6:$S$51,16,FALSE)</f>
        <v>0</v>
      </c>
      <c r="AK24" s="757">
        <f>ROUND(10*AJ24/(AI24*2),1)</f>
        <v>0</v>
      </c>
      <c r="AL24" s="771">
        <f>AH24+AK24</f>
        <v>0.5</v>
      </c>
      <c r="AM24" s="810">
        <f>LARGE((H24,N24,T24,Z24,AF24,AL24),1)+LARGE((H24,N24,T24,Z24,AF24,AL24),2)+LARGE((H24,N24,T24,Z24,AF24,AL24),3)+LARGE((H24,N24,T24,Z24,AF24,AL24),4)</f>
        <v>90.89999999999999</v>
      </c>
      <c r="AN24" s="110"/>
      <c r="AO24" s="9"/>
    </row>
    <row r="25" spans="1:41" ht="13.5" thickBot="1">
      <c r="A25" s="10">
        <v>22</v>
      </c>
      <c r="B25" s="45" t="s">
        <v>124</v>
      </c>
      <c r="C25" s="334">
        <f>VLOOKUP(B25,'Профи-Опен'!$C$55:$T$84,18,0)</f>
        <v>20</v>
      </c>
      <c r="D25" s="335">
        <f>VLOOKUP(C25,Очки!$A$2:$B$98,2,0)</f>
        <v>13</v>
      </c>
      <c r="E25" s="336">
        <f>VLOOKUP(B25,'Профи-Опен'!$C$6:$S$51,8,0)+VLOOKUP(B25,'Профи-Опен'!$C$55:$T$84,8,0)</f>
        <v>10</v>
      </c>
      <c r="F25" s="336">
        <f>VLOOKUP(B25,'Профи-Опен'!$C$6:$T$51,17,0)+VLOOKUP(B25,'Профи-Опен'!$C$55:$T$84,17,0)</f>
        <v>6</v>
      </c>
      <c r="G25" s="747">
        <f>ROUND(10*F25/(E25*2),1)</f>
        <v>3</v>
      </c>
      <c r="H25" s="809">
        <f>D25+G25</f>
        <v>16</v>
      </c>
      <c r="I25" s="756">
        <f>VLOOKUP(B25,Предвидение!$C$189:$L$220,10,0)</f>
        <v>10</v>
      </c>
      <c r="J25" s="757">
        <f>VLOOKUP(I25,Очки!$A$2:$B$98,2,0)</f>
        <v>23</v>
      </c>
      <c r="K25" s="758">
        <f>VLOOKUP(B25,Предвидение!$C$189:$L$220,2,0)</f>
        <v>9</v>
      </c>
      <c r="L25" s="758">
        <f>VLOOKUP(B25,Предвидение!$C$189:$L$220,9,0)</f>
        <v>11</v>
      </c>
      <c r="M25" s="757">
        <f>ROUND(10*L25/(K25*2),1)</f>
        <v>6.1</v>
      </c>
      <c r="N25" s="782">
        <f>J25+M25</f>
        <v>29.1</v>
      </c>
      <c r="O25" s="783" t="str">
        <f>VLOOKUP(B25,Торпедо!$C$8:$U$68,19,0)</f>
        <v>27-30</v>
      </c>
      <c r="P25" s="757">
        <f>VLOOKUP(O25,Очки!$A$2:$B$98,2,0)</f>
        <v>4.5</v>
      </c>
      <c r="Q25" s="784">
        <f>VLOOKUP(B25,Торпедо!$C$8:$U$68,10,0)</f>
        <v>7</v>
      </c>
      <c r="R25" s="784">
        <f>VLOOKUP(B25,Торпедо!$C$8:$U$68,18,0)</f>
        <v>7</v>
      </c>
      <c r="S25" s="785">
        <f>ROUND(10*R25/(Q25*2),1)</f>
        <v>5</v>
      </c>
      <c r="T25" s="771">
        <f>P25+S25</f>
        <v>9.5</v>
      </c>
      <c r="U25" s="759">
        <f>VLOOKUP(B25,ФФП!$C$7:$S$68,17,0)</f>
        <v>0</v>
      </c>
      <c r="V25" s="757">
        <f>VLOOKUP(U25,Очки!$A$2:$B$98,2,0)</f>
        <v>0</v>
      </c>
      <c r="W25" s="760">
        <f>VLOOKUP(B25,ФФП!$C$7:$S$68,9,0)</f>
        <v>5</v>
      </c>
      <c r="X25" s="760">
        <f>VLOOKUP(B25,ФФП!$C$7:$S$68,8,0)</f>
        <v>1</v>
      </c>
      <c r="Y25" s="757">
        <f>ROUND(10*X25/(W25*2),1)</f>
        <v>1</v>
      </c>
      <c r="Z25" s="755">
        <f>V25+Y25</f>
        <v>1</v>
      </c>
      <c r="AA25" s="759" t="str">
        <f>VLOOKUP(B25,Спартакиада!$B$70:$R$100,17,0)</f>
        <v>9-12</v>
      </c>
      <c r="AB25" s="757">
        <f>VLOOKUP(AA25,Очки!$A$2:$B$98,2,0)</f>
        <v>22.5</v>
      </c>
      <c r="AC25" s="760">
        <f>VLOOKUP(B25,Спартакиада!$B$6:$R$67,8,0)+VLOOKUP(B25,Спартакиада!$B$70:$R$100,8,0)</f>
        <v>10</v>
      </c>
      <c r="AD25" s="760">
        <f>VLOOKUP(B25,Спартакиада!$B$6:$R$67,16,0)+VLOOKUP(B25,Спартакиада!$B$70:$R$100,16,0)</f>
        <v>11</v>
      </c>
      <c r="AE25" s="757">
        <f>ROUND(10*AD25/(AC25*2),1)</f>
        <v>5.5</v>
      </c>
      <c r="AF25" s="786">
        <f>AB25+AE25</f>
        <v>28</v>
      </c>
      <c r="AG25" s="761" t="str">
        <f>VLOOKUP(B25,Форвард!$C$6:$S$51,17,FALSE)</f>
        <v>19-24</v>
      </c>
      <c r="AH25" s="761">
        <f>VLOOKUP(AG25,Очки!$A$2:$B$97,2,0)</f>
        <v>11.5</v>
      </c>
      <c r="AI25" s="762">
        <f>VLOOKUP(B25,Форвард!$C$6:$S$51,8,FALSE)</f>
        <v>5</v>
      </c>
      <c r="AJ25" s="762">
        <f>VLOOKUP(B25,Форвард!$C$6:$S$51,16,FALSE)</f>
        <v>5</v>
      </c>
      <c r="AK25" s="757">
        <f>ROUND(10*AJ25/(AI25*2),1)</f>
        <v>5</v>
      </c>
      <c r="AL25" s="787">
        <f>AH25+AK25</f>
        <v>16.5</v>
      </c>
      <c r="AM25" s="810">
        <f>LARGE((H25,N25,T25,Z25,AF25,AL25),1)+LARGE((H25,N25,T25,Z25,AF25,AL25),2)+LARGE((H25,N25,T25,Z25,AF25,AL25),3)+LARGE((H25,N25,T25,Z25,AF25,AL25),4)</f>
        <v>89.6</v>
      </c>
      <c r="AN25" s="110"/>
      <c r="AO25" s="9"/>
    </row>
    <row r="26" spans="1:41" ht="13.5" thickBot="1">
      <c r="A26" s="11">
        <v>23</v>
      </c>
      <c r="B26" s="45" t="s">
        <v>52</v>
      </c>
      <c r="C26" s="334">
        <f>VLOOKUP(B26,'Профи-Опен'!$C$6:$T$51,18,0)</f>
        <v>26</v>
      </c>
      <c r="D26" s="335">
        <f>VLOOKUP(C26,Очки!$A$2:$B$98,2,0)</f>
        <v>7</v>
      </c>
      <c r="E26" s="336">
        <f>VLOOKUP(B26,'Профи-Опен'!$C$6:$S$51,8,0)</f>
        <v>5</v>
      </c>
      <c r="F26" s="336">
        <f>VLOOKUP(B26,'Профи-Опен'!$C$6:$T$51,17,0)</f>
        <v>4</v>
      </c>
      <c r="G26" s="747">
        <f>ROUND(10*F26/(E26*2),1)</f>
        <v>4</v>
      </c>
      <c r="H26" s="811">
        <f>D26+G26</f>
        <v>11</v>
      </c>
      <c r="I26" s="756">
        <f>VLOOKUP(B26,Предвидение!$C$189:$L$220,10,0)</f>
        <v>23</v>
      </c>
      <c r="J26" s="757">
        <f>VLOOKUP(I26,Очки!$A$2:$B$98,2,0)</f>
        <v>10</v>
      </c>
      <c r="K26" s="758">
        <f>VLOOKUP(B26,Предвидение!$C$189:$L$220,2,0)</f>
        <v>7</v>
      </c>
      <c r="L26" s="758">
        <f>VLOOKUP(B26,Предвидение!$C$189:$L$220,9,0)</f>
        <v>6</v>
      </c>
      <c r="M26" s="757">
        <f>ROUND(10*L26/(K26*2),1)</f>
        <v>4.3</v>
      </c>
      <c r="N26" s="782">
        <f>J26+M26</f>
        <v>14.3</v>
      </c>
      <c r="O26" s="783">
        <f>VLOOKUP(B26,Торпедо!$C$81:$Z$88,21,0)</f>
        <v>6</v>
      </c>
      <c r="P26" s="757">
        <f>VLOOKUP(O26,Очки!$A$2:$B$98,2,0)</f>
        <v>30</v>
      </c>
      <c r="Q26" s="784">
        <f>VLOOKUP(B26,Торпедо!$C$48:$Z$76,15,0)+VLOOKUP(B26,Торпедо!$C$81:$Z$88,12,0)</f>
        <v>16</v>
      </c>
      <c r="R26" s="784">
        <f>VLOOKUP(B26,Торпедо!$C$48:$Z$76,23,0)+VLOOKUP(B26,Торпедо!$C$81:$Z$88,20,0)</f>
        <v>17</v>
      </c>
      <c r="S26" s="785">
        <f>ROUND(10*R26/(Q26*2),1)</f>
        <v>5.3</v>
      </c>
      <c r="T26" s="787">
        <f>P26+S26</f>
        <v>35.3</v>
      </c>
      <c r="U26" s="759" t="str">
        <f>VLOOKUP(B26,ФФП!$C$7:$S$68,17,0)</f>
        <v>25-32</v>
      </c>
      <c r="V26" s="757">
        <f>VLOOKUP(U26,Очки!$A$2:$B$98,2,0)</f>
        <v>4.5</v>
      </c>
      <c r="W26" s="760">
        <f>VLOOKUP(B26,ФФП!$C$7:$S$68,9,0)</f>
        <v>5</v>
      </c>
      <c r="X26" s="760">
        <f>VLOOKUP(B26,ФФП!$C$7:$S$68,8,0)</f>
        <v>6</v>
      </c>
      <c r="Y26" s="757">
        <f>ROUND(10*X26/(W26*2),1)</f>
        <v>6</v>
      </c>
      <c r="Z26" s="786">
        <f>V26+Y26</f>
        <v>10.5</v>
      </c>
      <c r="AA26" s="759" t="str">
        <f>VLOOKUP(B26,Спартакиада!$B$6:$R$67,17,0)</f>
        <v>25-32</v>
      </c>
      <c r="AB26" s="757">
        <f>VLOOKUP(AA26,Очки!$A$2:$B$98,2,0)</f>
        <v>4.5</v>
      </c>
      <c r="AC26" s="760">
        <f>VLOOKUP(B26,Спартакиада!$B$6:$R$67,8,0)</f>
        <v>5</v>
      </c>
      <c r="AD26" s="760">
        <f>VLOOKUP(B26,Спартакиада!$B$6:$R$67,16,0)</f>
        <v>5</v>
      </c>
      <c r="AE26" s="757">
        <f>ROUND(10*AD26/(AC26*2),1)</f>
        <v>5</v>
      </c>
      <c r="AF26" s="755">
        <f>AB26+AE26</f>
        <v>9.5</v>
      </c>
      <c r="AG26" s="761" t="str">
        <f>VLOOKUP(B26,Форвард!$C$54:$S$75,17,FALSE)</f>
        <v>10-12</v>
      </c>
      <c r="AH26" s="761">
        <f>VLOOKUP(AG26,Очки!$A$2:$B$97,2,0)</f>
        <v>22</v>
      </c>
      <c r="AI26" s="762">
        <f>VLOOKUP(B26,Форвард!$C$6:$S$51,8,FALSE)+VLOOKUP(B26,Форвард!$C$54:$S$75,8,FALSE)</f>
        <v>10</v>
      </c>
      <c r="AJ26" s="762">
        <f>VLOOKUP(B26,Форвард!$C$6:$S$51,16,FALSE)+VLOOKUP(B26,Форвард!$C$54:$S$75,16,FALSE)</f>
        <v>13</v>
      </c>
      <c r="AK26" s="757">
        <f>ROUND(10*AJ26/(AI26*2),1)</f>
        <v>6.5</v>
      </c>
      <c r="AL26" s="787">
        <f>AH26+AK26</f>
        <v>28.5</v>
      </c>
      <c r="AM26" s="810">
        <f>LARGE((H26,N26,T26,Z26,AF26,AL26),1)+LARGE((H26,N26,T26,Z26,AF26,AL26),2)+LARGE((H26,N26,T26,Z26,AF26,AL26),3)+LARGE((H26,N26,T26,Z26,AF26,AL26),4)</f>
        <v>89.1</v>
      </c>
      <c r="AN26" s="110"/>
      <c r="AO26" s="9"/>
    </row>
    <row r="27" spans="1:40" ht="13.5" thickBot="1">
      <c r="A27" s="10">
        <v>24</v>
      </c>
      <c r="B27" s="47" t="s">
        <v>276</v>
      </c>
      <c r="C27" s="334"/>
      <c r="D27" s="335"/>
      <c r="E27" s="336"/>
      <c r="F27" s="336"/>
      <c r="G27" s="747"/>
      <c r="H27" s="809"/>
      <c r="I27" s="756"/>
      <c r="J27" s="757"/>
      <c r="K27" s="758"/>
      <c r="L27" s="758"/>
      <c r="M27" s="757"/>
      <c r="N27" s="782"/>
      <c r="O27" s="783"/>
      <c r="P27" s="757"/>
      <c r="Q27" s="784"/>
      <c r="R27" s="784"/>
      <c r="S27" s="785"/>
      <c r="T27" s="787"/>
      <c r="U27" s="759">
        <f>VLOOKUP(B27,ФФП!$C$106:$Y$117,23,0)</f>
        <v>6</v>
      </c>
      <c r="V27" s="757">
        <f>VLOOKUP(U27,Очки!$A$2:$B$98,2,0)</f>
        <v>30</v>
      </c>
      <c r="W27" s="760">
        <f>VLOOKUP(B27,ФФП!$C$7:$S$68,9,0)+VLOOKUP(B27,ФФП!$C$73:$S$102,9,0)+9</f>
        <v>19</v>
      </c>
      <c r="X27" s="760">
        <f>VLOOKUP(B27,ФФП!$C$7:$S$68,8,0)+VLOOKUP(B27,ФФП!$C$73:$S$102,8,0)+VLOOKUP(B27,ФФП!$C$106:$Z$117,24,0)</f>
        <v>22</v>
      </c>
      <c r="Y27" s="757">
        <f>ROUND(10*X27/(W27*2),1)</f>
        <v>5.8</v>
      </c>
      <c r="Z27" s="786">
        <f>V27+Y27</f>
        <v>35.8</v>
      </c>
      <c r="AA27" s="759">
        <f>VLOOKUP(B27,Спартакиада!$B$104:$T$111,19,0)</f>
        <v>1</v>
      </c>
      <c r="AB27" s="757">
        <f>VLOOKUP(AA27,Очки!$A$2:$B$98,2,0)</f>
        <v>45</v>
      </c>
      <c r="AC27" s="760">
        <f>VLOOKUP(B27,Спартакиада!$B$6:$R$67,8,0)+VLOOKUP(B27,Спартакиада!$B$70:$R$100,8,0)+VLOOKUP(B27,Спартакиада!$B$104:$T$111,10,0)</f>
        <v>17</v>
      </c>
      <c r="AD27" s="760">
        <f>VLOOKUP(B27,Спартакиада!$B$6:$R$67,16,0)+VLOOKUP(B27,Спартакиада!$B$70:$R$100,16,0)+VLOOKUP(B27,Спартакиада!$B$104:$T$111,18,0)</f>
        <v>25</v>
      </c>
      <c r="AE27" s="757">
        <f>ROUND(10*AD27/(AC27*2),1)</f>
        <v>7.4</v>
      </c>
      <c r="AF27" s="786">
        <f>AB27+AE27</f>
        <v>52.4</v>
      </c>
      <c r="AG27" s="761"/>
      <c r="AH27" s="761"/>
      <c r="AI27" s="762"/>
      <c r="AJ27" s="762"/>
      <c r="AK27" s="757"/>
      <c r="AL27" s="787"/>
      <c r="AM27" s="810">
        <f>AL27+AF27+Z27+T27+N27+H27</f>
        <v>88.19999999999999</v>
      </c>
      <c r="AN27" s="110"/>
    </row>
    <row r="28" spans="1:40" ht="13.5" thickBot="1">
      <c r="A28" s="11">
        <v>25</v>
      </c>
      <c r="B28" s="47" t="s">
        <v>117</v>
      </c>
      <c r="C28" s="334">
        <f>VLOOKUP(B28,'Профи-Опен'!$C$88:$V$95,20,0)</f>
        <v>4</v>
      </c>
      <c r="D28" s="335">
        <f>VLOOKUP(C28,Очки!$A$2:$B$98,2,0)</f>
        <v>34</v>
      </c>
      <c r="E28" s="336">
        <f>VLOOKUP(B28,'Профи-Опен'!$C$6:$S$51,8,0)+VLOOKUP(B28,'Профи-Опен'!$C$55:$T$84,8,0)+VLOOKUP(B28,'Профи-Опен'!$C$88:$V$95,10,0)</f>
        <v>17</v>
      </c>
      <c r="F28" s="336">
        <f>VLOOKUP(B28,'Профи-Опен'!$C$6:$T$51,17,0)+VLOOKUP(B28,'Профи-Опен'!$C$55:$T$84,17,0)+VLOOKUP(B28,'Профи-Опен'!$C$88:$V$95,19,0)</f>
        <v>23</v>
      </c>
      <c r="G28" s="747">
        <f>ROUND(10*F28/(E28*2),1)</f>
        <v>6.8</v>
      </c>
      <c r="H28" s="809">
        <f>D28+G28</f>
        <v>40.8</v>
      </c>
      <c r="I28" s="756">
        <f>VLOOKUP(B28,Предвидение!$C$189:$L$220,10,0)</f>
        <v>31</v>
      </c>
      <c r="J28" s="757">
        <f>VLOOKUP(I28,Очки!$A$2:$B$98,2,0)</f>
        <v>2</v>
      </c>
      <c r="K28" s="758">
        <f>VLOOKUP(B28,Предвидение!$C$189:$L$220,2,0)</f>
        <v>7</v>
      </c>
      <c r="L28" s="758">
        <f>VLOOKUP(B28,Предвидение!$C$189:$L$220,9,0)</f>
        <v>4</v>
      </c>
      <c r="M28" s="757">
        <f>ROUND(10*L28/(K28*2),1)</f>
        <v>2.9</v>
      </c>
      <c r="N28" s="782">
        <f>J28+M28</f>
        <v>4.9</v>
      </c>
      <c r="O28" s="783">
        <f>VLOOKUP(B28,Торпедо!$C$8:$U$68,19,0)</f>
        <v>0</v>
      </c>
      <c r="P28" s="757">
        <f>VLOOKUP(O28,Очки!$A$2:$B$98,2,0)</f>
        <v>0</v>
      </c>
      <c r="Q28" s="784">
        <f>VLOOKUP(B28,Торпедо!$C$8:$U$68,10,0)</f>
        <v>7</v>
      </c>
      <c r="R28" s="784">
        <f>VLOOKUP(B28,Торпедо!$C$8:$U$68,18,0)</f>
        <v>7</v>
      </c>
      <c r="S28" s="785">
        <f>ROUND(10*R28/(Q28*2),1)</f>
        <v>5</v>
      </c>
      <c r="T28" s="787">
        <f>P28+S28</f>
        <v>5</v>
      </c>
      <c r="U28" s="759">
        <f>VLOOKUP(B28,ФФП!$C$7:$S$68,17,0)</f>
        <v>0</v>
      </c>
      <c r="V28" s="757">
        <f>VLOOKUP(U28,Очки!$A$2:$B$98,2,0)</f>
        <v>0</v>
      </c>
      <c r="W28" s="760">
        <f>VLOOKUP(B28,ФФП!$C$7:$S$68,9,0)</f>
        <v>5</v>
      </c>
      <c r="X28" s="760">
        <f>VLOOKUP(B28,ФФП!$C$7:$S$68,8,0)</f>
        <v>4</v>
      </c>
      <c r="Y28" s="757">
        <f>ROUND(10*X28/(W28*2),1)</f>
        <v>4</v>
      </c>
      <c r="Z28" s="755">
        <f>V28+Y28</f>
        <v>4</v>
      </c>
      <c r="AA28" s="759" t="str">
        <f>VLOOKUP(B28,Спартакиада!$B$6:$R$67,17,0)</f>
        <v>41-48</v>
      </c>
      <c r="AB28" s="757">
        <f>VLOOKUP(AA28,Очки!$A$2:$B$98,2,0)</f>
        <v>0</v>
      </c>
      <c r="AC28" s="760">
        <f>VLOOKUP(B28,Спартакиада!$B$6:$R$67,8,0)</f>
        <v>5</v>
      </c>
      <c r="AD28" s="760">
        <f>VLOOKUP(B28,Спартакиада!$B$6:$R$67,16,0)</f>
        <v>2</v>
      </c>
      <c r="AE28" s="757">
        <f>ROUND(10*AD28/(AC28*2),1)</f>
        <v>2</v>
      </c>
      <c r="AF28" s="755">
        <f>AB28+AE28</f>
        <v>2</v>
      </c>
      <c r="AG28" s="761">
        <f>VLOOKUP(B28,Форвард!$C$79:$S$84,17,FALSE)</f>
        <v>6</v>
      </c>
      <c r="AH28" s="761">
        <f>VLOOKUP(AG28,Очки!$A$2:$B$97,2,0)</f>
        <v>30</v>
      </c>
      <c r="AI28" s="781">
        <f>VLOOKUP(B28,Форвард!$C$6:$S$51,8,FALSE)+VLOOKUP(B28,Форвард!$C$54:$S$75,8,FALSE)+VLOOKUP(B28,Форвард!$C$79:$S$84,8,FALSE)</f>
        <v>15</v>
      </c>
      <c r="AJ28" s="781">
        <f>VLOOKUP(B28,Форвард!$C$6:$S$51,16,FALSE)+VLOOKUP(B28,Форвард!$C$54:$S$75,16,FALSE)+VLOOKUP(B28,Форвард!$C$79:$S$84,16,FALSE)</f>
        <v>14</v>
      </c>
      <c r="AK28" s="757">
        <f>ROUND(10*AJ28/(AI28*2),1)</f>
        <v>4.7</v>
      </c>
      <c r="AL28" s="787">
        <f>AH28+AK28</f>
        <v>34.7</v>
      </c>
      <c r="AM28" s="810">
        <f>LARGE((H28,N28,T28,Z28,AF28,AL28),1)+LARGE((H28,N28,T28,Z28,AF28,AL28),2)+LARGE((H28,N28,T28,Z28,AF28,AL28),3)+LARGE((H28,N28,T28,Z28,AF28,AL28),4)</f>
        <v>85.4</v>
      </c>
      <c r="AN28" s="110"/>
    </row>
    <row r="29" spans="1:40" ht="13.5" thickBot="1">
      <c r="A29" s="10">
        <v>26</v>
      </c>
      <c r="B29" s="47" t="s">
        <v>460</v>
      </c>
      <c r="C29" s="334">
        <f>VLOOKUP(B29,'Профи-Опен'!$C$55:$T$84,18,0)</f>
        <v>15</v>
      </c>
      <c r="D29" s="335">
        <f>VLOOKUP(C29,Очки!$A$2:$B$98,2,0)</f>
        <v>18</v>
      </c>
      <c r="E29" s="336">
        <f>VLOOKUP(B29,'Профи-Опен'!$C$6:$S$51,8,0)+VLOOKUP(B29,'Профи-Опен'!$C$55:$T$84,8,0)</f>
        <v>10</v>
      </c>
      <c r="F29" s="336">
        <f>VLOOKUP(B29,'Профи-Опен'!$C$6:$T$51,17,0)+VLOOKUP(B29,'Профи-Опен'!$C$55:$T$84,17,0)</f>
        <v>8</v>
      </c>
      <c r="G29" s="747">
        <f>ROUND(10*F29/(E29*2),1)</f>
        <v>4</v>
      </c>
      <c r="H29" s="809">
        <f>D29+G29</f>
        <v>22</v>
      </c>
      <c r="I29" s="756">
        <f>VLOOKUP(B29,Предвидение!$C$189:$L$220,10,0)</f>
        <v>20</v>
      </c>
      <c r="J29" s="757">
        <f>VLOOKUP(I29,Очки!$A$2:$B$98,2,0)</f>
        <v>13</v>
      </c>
      <c r="K29" s="758">
        <f>VLOOKUP(B29,Предвидение!$C$189:$L$220,2,0)</f>
        <v>7</v>
      </c>
      <c r="L29" s="758">
        <f>VLOOKUP(B29,Предвидение!$C$189:$L$220,9,0)</f>
        <v>6</v>
      </c>
      <c r="M29" s="757">
        <f>ROUND(10*L29/(K29*2),1)</f>
        <v>4.3</v>
      </c>
      <c r="N29" s="771">
        <f>J29+M29</f>
        <v>17.3</v>
      </c>
      <c r="O29" s="783" t="str">
        <f>VLOOKUP(B29,Торпедо!$C$48:$Z$76,24,0)</f>
        <v>15-16</v>
      </c>
      <c r="P29" s="757">
        <f>VLOOKUP(O29,Очки!$A$2:$B$98,2,0)</f>
        <v>17.5</v>
      </c>
      <c r="Q29" s="784">
        <f>VLOOKUP(B29,Торпедо!$C$8:$U$68,10,0)+VLOOKUP(B29,Торпедо!$C$48:$Z$76,15,0)</f>
        <v>19</v>
      </c>
      <c r="R29" s="784">
        <f>VLOOKUP(B29,Торпедо!$C$8:$U$68,18,0)+VLOOKUP(B29,Торпедо!$C$48:$Z$76,23,0)</f>
        <v>21</v>
      </c>
      <c r="S29" s="785">
        <f>ROUND(10*R29/(Q29*2),1)</f>
        <v>5.5</v>
      </c>
      <c r="T29" s="787">
        <f>P29+S29</f>
        <v>23</v>
      </c>
      <c r="U29" s="759" t="str">
        <f>VLOOKUP(B29,ФФП!$C$73:$S$102,17,0)</f>
        <v>13-16</v>
      </c>
      <c r="V29" s="757">
        <f>VLOOKUP(U29,Очки!$A$2:$B$98,2,0)</f>
        <v>18.5</v>
      </c>
      <c r="W29" s="760">
        <f>VLOOKUP(B29,ФФП!$C$7:$S$68,9,0)+VLOOKUP(B29,ФФП!$C$73:$S$102,9,0)</f>
        <v>10</v>
      </c>
      <c r="X29" s="760">
        <f>VLOOKUP(B29,ФФП!$C$7:$S$68,8,0)+VLOOKUP(B29,ФФП!$C$73:$S$102,8,0)</f>
        <v>8</v>
      </c>
      <c r="Y29" s="757">
        <f>ROUND(10*X29/(W29*2),1)</f>
        <v>4</v>
      </c>
      <c r="Z29" s="786">
        <f>V29+Y29</f>
        <v>22.5</v>
      </c>
      <c r="AA29" s="759" t="str">
        <f>VLOOKUP(B29,Спартакиада!$B$6:$R$67,17,0)</f>
        <v>25-32</v>
      </c>
      <c r="AB29" s="757">
        <f>VLOOKUP(AA29,Очки!$A$2:$B$98,2,0)</f>
        <v>4.5</v>
      </c>
      <c r="AC29" s="760">
        <f>VLOOKUP(B29,Спартакиада!$B$6:$R$67,8,0)</f>
        <v>5</v>
      </c>
      <c r="AD29" s="760">
        <f>VLOOKUP(B29,Спартакиада!$B$6:$R$67,16,0)</f>
        <v>4</v>
      </c>
      <c r="AE29" s="757">
        <f>ROUND(10*AD29/(AC29*2),1)</f>
        <v>4</v>
      </c>
      <c r="AF29" s="755">
        <f>AB29+AE29</f>
        <v>8.5</v>
      </c>
      <c r="AG29" s="761" t="str">
        <f>VLOOKUP(B29,Форвард!$C$6:$S$51,17,FALSE)</f>
        <v>19-24</v>
      </c>
      <c r="AH29" s="761">
        <f>VLOOKUP(AG29,Очки!$A$2:$B$97,2,0)</f>
        <v>11.5</v>
      </c>
      <c r="AI29" s="762">
        <f>VLOOKUP(B29,Форвард!$C$6:$S$51,8,FALSE)</f>
        <v>5</v>
      </c>
      <c r="AJ29" s="762">
        <f>VLOOKUP(B29,Форвард!$C$6:$S$51,16,FALSE)</f>
        <v>6</v>
      </c>
      <c r="AK29" s="757">
        <f>ROUND(10*AJ29/(AI29*2),1)</f>
        <v>6</v>
      </c>
      <c r="AL29" s="787">
        <f>AH29+AK29</f>
        <v>17.5</v>
      </c>
      <c r="AM29" s="810">
        <f>LARGE((H29,N29,T29,Z29,AF29,AL29),1)+LARGE((H29,N29,T29,Z29,AF29,AL29),2)+LARGE((H29,N29,T29,Z29,AF29,AL29),3)+LARGE((H29,N29,T29,Z29,AF29,AL29),4)</f>
        <v>85</v>
      </c>
      <c r="AN29" s="110"/>
    </row>
    <row r="30" spans="1:41" ht="13.5" thickBot="1">
      <c r="A30" s="11">
        <v>27</v>
      </c>
      <c r="B30" s="47" t="s">
        <v>34</v>
      </c>
      <c r="C30" s="334">
        <f>VLOOKUP(B30,'Профи-Опен'!$C$6:$T$51,18,0)</f>
        <v>29</v>
      </c>
      <c r="D30" s="335">
        <f>VLOOKUP(C30,Очки!$A$2:$B$98,2,0)</f>
        <v>4</v>
      </c>
      <c r="E30" s="336">
        <f>VLOOKUP(B30,'Профи-Опен'!$C$6:$S$51,8,0)</f>
        <v>5</v>
      </c>
      <c r="F30" s="336">
        <f>VLOOKUP(B30,'Профи-Опен'!$C$6:$T$51,17,0)</f>
        <v>3</v>
      </c>
      <c r="G30" s="747">
        <f>ROUND(10*F30/(E30*2),1)</f>
        <v>3</v>
      </c>
      <c r="H30" s="809">
        <f>D30+G30</f>
        <v>7</v>
      </c>
      <c r="I30" s="756">
        <f>VLOOKUP(B30,Предвидение!$C$189:$L$220,10,0)</f>
        <v>24</v>
      </c>
      <c r="J30" s="757">
        <f>VLOOKUP(I30,Очки!$A$2:$B$98,2,0)</f>
        <v>9</v>
      </c>
      <c r="K30" s="758">
        <f>VLOOKUP(B30,Предвидение!$C$189:$L$220,2,0)</f>
        <v>7</v>
      </c>
      <c r="L30" s="758">
        <f>VLOOKUP(B30,Предвидение!$C$189:$L$220,9,0)</f>
        <v>5</v>
      </c>
      <c r="M30" s="757">
        <f>ROUND(10*L30/(K30*2),1)</f>
        <v>3.6</v>
      </c>
      <c r="N30" s="782">
        <f>J30+M30</f>
        <v>12.6</v>
      </c>
      <c r="O30" s="783" t="str">
        <f>VLOOKUP(B30,Торпедо!$C$48:$Z$76,24,0)</f>
        <v>9-10</v>
      </c>
      <c r="P30" s="757">
        <f>VLOOKUP(O30,Очки!$A$2:$B$98,2,0)</f>
        <v>23.5</v>
      </c>
      <c r="Q30" s="784">
        <f>VLOOKUP(B30,Торпедо!$C$8:$U$68,10,0)+VLOOKUP(B30,Торпедо!$C$48:$Z$76,15,0)</f>
        <v>19</v>
      </c>
      <c r="R30" s="784">
        <f>VLOOKUP(B30,Торпедо!$C$8:$U$68,18,0)+VLOOKUP(B30,Торпедо!$C$48:$Z$76,23,0)</f>
        <v>21</v>
      </c>
      <c r="S30" s="785">
        <f>ROUND(10*R30/(Q30*2),1)</f>
        <v>5.5</v>
      </c>
      <c r="T30" s="787">
        <f>P30+S30</f>
        <v>29</v>
      </c>
      <c r="U30" s="759">
        <f>VLOOKUP(B30,ФФП!$C$7:$S$68,17,0)</f>
        <v>0</v>
      </c>
      <c r="V30" s="757">
        <f>VLOOKUP(U30,Очки!$A$2:$B$98,2,0)</f>
        <v>0</v>
      </c>
      <c r="W30" s="760">
        <f>VLOOKUP(B30,ФФП!$C$7:$S$68,9,0)</f>
        <v>5</v>
      </c>
      <c r="X30" s="760">
        <f>VLOOKUP(B30,ФФП!$C$7:$S$68,8,0)</f>
        <v>2</v>
      </c>
      <c r="Y30" s="757">
        <f>ROUND(10*X30/(W30*2),1)</f>
        <v>2</v>
      </c>
      <c r="Z30" s="755">
        <f>V30+Y30</f>
        <v>2</v>
      </c>
      <c r="AA30" s="759" t="str">
        <f>VLOOKUP(B30,Спартакиада!$B$6:$R$67,17,0)</f>
        <v>41-48</v>
      </c>
      <c r="AB30" s="757">
        <f>VLOOKUP(AA30,Очки!$A$2:$B$98,2,0)</f>
        <v>0</v>
      </c>
      <c r="AC30" s="760">
        <f>VLOOKUP(B30,Спартакиада!$B$6:$R$67,8,0)</f>
        <v>5</v>
      </c>
      <c r="AD30" s="760">
        <f>VLOOKUP(B30,Спартакиада!$B$6:$R$67,16,0)</f>
        <v>3</v>
      </c>
      <c r="AE30" s="757">
        <f>ROUND(10*AD30/(AC30*2),1)</f>
        <v>3</v>
      </c>
      <c r="AF30" s="755">
        <f>AB30+AE30</f>
        <v>3</v>
      </c>
      <c r="AG30" s="761" t="str">
        <f>VLOOKUP(B30,Форвард!$C$54:$S$75,17,FALSE)</f>
        <v>7-9</v>
      </c>
      <c r="AH30" s="761">
        <f>VLOOKUP(AG30,Очки!$A$2:$B$97,2,0)</f>
        <v>26</v>
      </c>
      <c r="AI30" s="762">
        <f>VLOOKUP(B30,Форвард!$C$6:$S$51,8,FALSE)+VLOOKUP(B30,Форвард!$C$54:$S$75,8,FALSE)</f>
        <v>10</v>
      </c>
      <c r="AJ30" s="762">
        <f>VLOOKUP(B30,Форвард!$C$6:$S$51,16,FALSE)+VLOOKUP(B30,Форвард!$C$54:$S$75,16,FALSE)</f>
        <v>12</v>
      </c>
      <c r="AK30" s="757">
        <f>ROUND(10*AJ30/(AI30*2),1)</f>
        <v>6</v>
      </c>
      <c r="AL30" s="787">
        <f>AH30+AK30</f>
        <v>32</v>
      </c>
      <c r="AM30" s="810">
        <f>LARGE((H30,N30,T30,Z30,AF30,AL30),1)+LARGE((H30,N30,T30,Z30,AF30,AL30),2)+LARGE((H30,N30,T30,Z30,AF30,AL30),3)+LARGE((H30,N30,T30,Z30,AF30,AL30),4)</f>
        <v>80.6</v>
      </c>
      <c r="AN30" s="110"/>
      <c r="AO30" s="110"/>
    </row>
    <row r="31" spans="1:40" ht="13.5" thickBot="1">
      <c r="A31" s="10">
        <v>28</v>
      </c>
      <c r="B31" s="379" t="s">
        <v>228</v>
      </c>
      <c r="C31" s="334">
        <f>VLOOKUP(B31,'Профи-Опен'!$C$6:$T$51,18,0)</f>
        <v>28</v>
      </c>
      <c r="D31" s="335">
        <f>VLOOKUP(C31,Очки!$A$2:$B$98,2,0)</f>
        <v>5</v>
      </c>
      <c r="E31" s="336">
        <f>VLOOKUP(B31,'Профи-Опен'!$C$6:$S$51,8,0)</f>
        <v>5</v>
      </c>
      <c r="F31" s="336">
        <f>VLOOKUP(B31,'Профи-Опен'!$C$6:$T$51,17,0)</f>
        <v>4</v>
      </c>
      <c r="G31" s="747">
        <f>ROUND(10*F31/(E31*2),1)</f>
        <v>4</v>
      </c>
      <c r="H31" s="809">
        <f>D31+G31</f>
        <v>9</v>
      </c>
      <c r="I31" s="756">
        <f>VLOOKUP(B31,Предвидение!$C$189:$L$220,10,0)</f>
        <v>30</v>
      </c>
      <c r="J31" s="757">
        <f>VLOOKUP(I31,Очки!$A$2:$B$98,2,0)</f>
        <v>3</v>
      </c>
      <c r="K31" s="758">
        <f>VLOOKUP(B31,Предвидение!$C$189:$L$220,2,0)</f>
        <v>7</v>
      </c>
      <c r="L31" s="758">
        <f>VLOOKUP(B31,Предвидение!$C$189:$L$220,9,0)</f>
        <v>4</v>
      </c>
      <c r="M31" s="757">
        <f>ROUND(10*L31/(K31*2),1)</f>
        <v>2.9</v>
      </c>
      <c r="N31" s="782">
        <f>J31+M31</f>
        <v>5.9</v>
      </c>
      <c r="O31" s="783">
        <f>VLOOKUP(B31,Торпедо!$C$8:$U$68,19,0)</f>
        <v>0</v>
      </c>
      <c r="P31" s="757">
        <f>VLOOKUP(O31,Очки!$A$2:$B$98,2,0)</f>
        <v>0</v>
      </c>
      <c r="Q31" s="784">
        <f>VLOOKUP(B31,Торпедо!$C$8:$U$68,10,0)</f>
        <v>6</v>
      </c>
      <c r="R31" s="784">
        <f>VLOOKUP(B31,Торпедо!$C$8:$U$68,18,0)</f>
        <v>2</v>
      </c>
      <c r="S31" s="785">
        <f>ROUND(10*R31/(Q31*2),1)</f>
        <v>1.7</v>
      </c>
      <c r="T31" s="771">
        <f>P31+S31</f>
        <v>1.7</v>
      </c>
      <c r="U31" s="759">
        <f>VLOOKUP(B31,ФФП!$C$7:$S$68,17,0)</f>
        <v>0</v>
      </c>
      <c r="V31" s="757">
        <f>VLOOKUP(U31,Очки!$A$2:$B$98,2,0)</f>
        <v>0</v>
      </c>
      <c r="W31" s="760">
        <f>VLOOKUP(B31,ФФП!$C$7:$S$68,9,0)</f>
        <v>5</v>
      </c>
      <c r="X31" s="760">
        <f>VLOOKUP(B31,ФФП!$C$7:$S$68,8,0)</f>
        <v>2</v>
      </c>
      <c r="Y31" s="757">
        <f>ROUND(10*X31/(W31*2),1)</f>
        <v>2</v>
      </c>
      <c r="Z31" s="755">
        <f>V31+Y31</f>
        <v>2</v>
      </c>
      <c r="AA31" s="759">
        <f>VLOOKUP(B31,Спартакиада!$B$104:$T$111,19,0)</f>
        <v>8</v>
      </c>
      <c r="AB31" s="757">
        <f>VLOOKUP(AA31,Очки!$A$2:$B$98,2,0)</f>
        <v>26</v>
      </c>
      <c r="AC31" s="760">
        <f>VLOOKUP(B31,Спартакиада!$B$6:$R$67,8,0)+VLOOKUP(B31,Спартакиада!$B$70:$R$100,8,0)+VLOOKUP(B31,Спартакиада!$B$104:$T$111,10,0)</f>
        <v>17</v>
      </c>
      <c r="AD31" s="760">
        <f>VLOOKUP(B31,Спартакиада!$B$6:$R$67,16,0)+VLOOKUP(B31,Спартакиада!$B$70:$R$100,16,0)+VLOOKUP(B31,Спартакиада!$B$104:$T$111,18,0)</f>
        <v>19</v>
      </c>
      <c r="AE31" s="757">
        <f>ROUND(10*AD31/(AC31*2),1)</f>
        <v>5.6</v>
      </c>
      <c r="AF31" s="786">
        <f>AB31+AE31</f>
        <v>31.6</v>
      </c>
      <c r="AG31" s="761" t="str">
        <f>VLOOKUP(B31,Форвард!$C$54:$S$75,17,FALSE)</f>
        <v>7-9</v>
      </c>
      <c r="AH31" s="761">
        <f>VLOOKUP(AG31,Очки!$A$2:$B$97,2,0)</f>
        <v>26</v>
      </c>
      <c r="AI31" s="762">
        <f>VLOOKUP(B31,Форвард!$C$6:$S$51,8,FALSE)+VLOOKUP(B31,Форвард!$C$54:$S$75,8,FALSE)</f>
        <v>10</v>
      </c>
      <c r="AJ31" s="762">
        <f>VLOOKUP(B31,Форвард!$C$6:$S$51,16,FALSE)+VLOOKUP(B31,Форвард!$C$54:$S$75,16,FALSE)</f>
        <v>16</v>
      </c>
      <c r="AK31" s="757">
        <f>ROUND(10*AJ31/(AI31*2),1)</f>
        <v>8</v>
      </c>
      <c r="AL31" s="787">
        <f>AH31+AK31</f>
        <v>34</v>
      </c>
      <c r="AM31" s="810">
        <f>LARGE((H31,N31,T31,Z31,AF31,AL31),1)+LARGE((H31,N31,T31,Z31,AF31,AL31),2)+LARGE((H31,N31,T31,Z31,AF31,AL31),3)+LARGE((H31,N31,T31,Z31,AF31,AL31),4)</f>
        <v>80.5</v>
      </c>
      <c r="AN31" s="110"/>
    </row>
    <row r="32" spans="1:40" ht="13.5" thickBot="1">
      <c r="A32" s="11">
        <v>29</v>
      </c>
      <c r="B32" s="47" t="s">
        <v>410</v>
      </c>
      <c r="C32" s="334">
        <f>VLOOKUP(B32,'Профи-Опен'!$C$6:$T$51,18,0)</f>
        <v>27</v>
      </c>
      <c r="D32" s="335">
        <f>VLOOKUP(C32,Очки!$A$2:$B$98,2,0)</f>
        <v>6</v>
      </c>
      <c r="E32" s="336">
        <f>VLOOKUP(B32,'Профи-Опен'!$C$6:$S$51,8,0)</f>
        <v>5</v>
      </c>
      <c r="F32" s="336">
        <f>VLOOKUP(B32,'Профи-Опен'!$C$6:$T$51,17,0)</f>
        <v>4</v>
      </c>
      <c r="G32" s="747">
        <f>ROUND(10*F32/(E32*2),1)</f>
        <v>4</v>
      </c>
      <c r="H32" s="811">
        <f>D32+G32</f>
        <v>10</v>
      </c>
      <c r="I32" s="756">
        <f>VLOOKUP(B32,Предвидение!$C$189:$L$220,10,0)</f>
        <v>12</v>
      </c>
      <c r="J32" s="757">
        <f>VLOOKUP(I32,Очки!$A$2:$B$98,2,0)</f>
        <v>21</v>
      </c>
      <c r="K32" s="758">
        <f>VLOOKUP(B32,Предвидение!$C$189:$L$220,2,0)</f>
        <v>9</v>
      </c>
      <c r="L32" s="758">
        <f>VLOOKUP(B32,Предвидение!$C$189:$L$220,9,0)</f>
        <v>10</v>
      </c>
      <c r="M32" s="757">
        <f>ROUND(10*L32/(K32*2),1)</f>
        <v>5.6</v>
      </c>
      <c r="N32" s="782">
        <f>J32+M32</f>
        <v>26.6</v>
      </c>
      <c r="O32" s="783" t="str">
        <f>VLOOKUP(B32,Торпедо!$C$48:$Z$76,24,0)</f>
        <v>11-12</v>
      </c>
      <c r="P32" s="757">
        <f>VLOOKUP(O32,Очки!$A$2:$B$98,2,0)</f>
        <v>21.5</v>
      </c>
      <c r="Q32" s="784">
        <f>VLOOKUP(B32,Торпедо!$C$8:$U$68,10,0)+VLOOKUP(B32,Торпедо!$C$48:$Z$76,15,0)</f>
        <v>18</v>
      </c>
      <c r="R32" s="784">
        <f>VLOOKUP(B32,Торпедо!$C$8:$U$68,18,0)+VLOOKUP(B32,Торпедо!$C$48:$Z$76,23,0)</f>
        <v>19</v>
      </c>
      <c r="S32" s="785">
        <f>ROUND(10*R32/(Q32*2),1)</f>
        <v>5.3</v>
      </c>
      <c r="T32" s="787">
        <f>P32+S32</f>
        <v>26.8</v>
      </c>
      <c r="U32" s="759" t="str">
        <f>VLOOKUP(B32,ФФП!$C$7:$S$68,17,0)</f>
        <v>25-32</v>
      </c>
      <c r="V32" s="757">
        <f>VLOOKUP(U32,Очки!$A$2:$B$98,2,0)</f>
        <v>4.5</v>
      </c>
      <c r="W32" s="760">
        <f>VLOOKUP(B32,ФФП!$C$7:$S$68,9,0)</f>
        <v>5</v>
      </c>
      <c r="X32" s="760">
        <f>VLOOKUP(B32,ФФП!$C$7:$S$68,8,0)</f>
        <v>6</v>
      </c>
      <c r="Y32" s="757">
        <f>ROUND(10*X32/(W32*2),1)</f>
        <v>6</v>
      </c>
      <c r="Z32" s="786">
        <f>V32+Y32</f>
        <v>10.5</v>
      </c>
      <c r="AA32" s="759" t="str">
        <f>VLOOKUP(B32,Спартакиада!$B$6:$R$67,17,0)</f>
        <v>33-40</v>
      </c>
      <c r="AB32" s="757">
        <f>VLOOKUP(AA32,Очки!$A$2:$B$98,2,0)</f>
        <v>0</v>
      </c>
      <c r="AC32" s="760">
        <f>VLOOKUP(B32,Спартакиада!$B$6:$R$67,8,0)</f>
        <v>5</v>
      </c>
      <c r="AD32" s="760">
        <f>VLOOKUP(B32,Спартакиада!$B$6:$R$67,16,0)</f>
        <v>3</v>
      </c>
      <c r="AE32" s="757">
        <f>ROUND(10*AD32/(AC32*2),1)</f>
        <v>3</v>
      </c>
      <c r="AF32" s="755">
        <f>AB32+AE32</f>
        <v>3</v>
      </c>
      <c r="AG32" s="761" t="str">
        <f>VLOOKUP(B32,Форвард!$C$6:$S$51,17,FALSE)</f>
        <v>19-24</v>
      </c>
      <c r="AH32" s="761">
        <f>VLOOKUP(AG32,Очки!$A$2:$B$97,2,0)</f>
        <v>11.5</v>
      </c>
      <c r="AI32" s="762">
        <f>VLOOKUP(B32,Форвард!$C$6:$S$51,8,FALSE)</f>
        <v>5</v>
      </c>
      <c r="AJ32" s="762">
        <f>VLOOKUP(B32,Форвард!$C$6:$S$51,16,FALSE)</f>
        <v>4</v>
      </c>
      <c r="AK32" s="757">
        <f>ROUND(10*AJ32/(AI32*2),1)</f>
        <v>4</v>
      </c>
      <c r="AL32" s="787">
        <f>AH32+AK32</f>
        <v>15.5</v>
      </c>
      <c r="AM32" s="810">
        <f>LARGE((H32,N32,T32,Z32,AF32,AL32),1)+LARGE((H32,N32,T32,Z32,AF32,AL32),2)+LARGE((H32,N32,T32,Z32,AF32,AL32),3)+LARGE((H32,N32,T32,Z32,AF32,AL32),4)</f>
        <v>79.4</v>
      </c>
      <c r="AN32" s="110"/>
    </row>
    <row r="33" spans="1:40" ht="26.25" thickBot="1">
      <c r="A33" s="10">
        <v>30</v>
      </c>
      <c r="B33" s="651" t="s">
        <v>222</v>
      </c>
      <c r="C33" s="334">
        <f>VLOOKUP(B33,'Профи-Опен'!$C$6:$T$51,18,0)</f>
        <v>30</v>
      </c>
      <c r="D33" s="335">
        <f>VLOOKUP(C33,Очки!$A$2:$B$98,2,0)</f>
        <v>3</v>
      </c>
      <c r="E33" s="336">
        <f>VLOOKUP(B33,'Профи-Опен'!$C$6:$S$51,8,0)</f>
        <v>5</v>
      </c>
      <c r="F33" s="336">
        <f>VLOOKUP(B33,'Профи-Опен'!$C$6:$T$51,17,0)</f>
        <v>3</v>
      </c>
      <c r="G33" s="747">
        <f>ROUND(10*F33/(E33*2),1)</f>
        <v>3</v>
      </c>
      <c r="H33" s="809">
        <f>D33+G33</f>
        <v>6</v>
      </c>
      <c r="I33" s="756">
        <f>VLOOKUP(B33,Предвидение!$C$189:$L$220,10,0)</f>
        <v>14</v>
      </c>
      <c r="J33" s="757">
        <f>VLOOKUP(I33,Очки!$A$2:$B$98,2,0)</f>
        <v>19</v>
      </c>
      <c r="K33" s="758">
        <f>VLOOKUP(B33,Предвидение!$C$189:$L$220,2,0)</f>
        <v>9</v>
      </c>
      <c r="L33" s="758">
        <f>VLOOKUP(B33,Предвидение!$C$189:$L$220,9,0)</f>
        <v>9</v>
      </c>
      <c r="M33" s="757">
        <f>ROUND(10*L33/(K33*2),1)</f>
        <v>5</v>
      </c>
      <c r="N33" s="782">
        <f>J33+M33</f>
        <v>24</v>
      </c>
      <c r="O33" s="783">
        <f>VLOOKUP(B33,Торпедо!$C$8:$U$68,19,0)</f>
        <v>0</v>
      </c>
      <c r="P33" s="757">
        <f>VLOOKUP(O33,Очки!$A$2:$B$98,2,0)</f>
        <v>0</v>
      </c>
      <c r="Q33" s="784">
        <f>VLOOKUP(B33,Торпедо!$C$8:$U$68,10,0)</f>
        <v>6</v>
      </c>
      <c r="R33" s="784">
        <f>VLOOKUP(B33,Торпедо!$C$8:$U$68,18,0)</f>
        <v>4</v>
      </c>
      <c r="S33" s="785">
        <f>ROUND(10*R33/(Q33*2),1)</f>
        <v>3.3</v>
      </c>
      <c r="T33" s="771">
        <f>P33+S33</f>
        <v>3.3</v>
      </c>
      <c r="U33" s="759">
        <f>VLOOKUP(B33,ФФП!$C$106:$Y$117,23,0)</f>
        <v>8</v>
      </c>
      <c r="V33" s="757">
        <f>VLOOKUP(U33,Очки!$A$2:$B$98,2,0)</f>
        <v>26</v>
      </c>
      <c r="W33" s="760">
        <f>VLOOKUP(B33,ФФП!$C$7:$S$68,9,0)+VLOOKUP(B33,ФФП!$C$73:$S$102,9,0)+9</f>
        <v>19</v>
      </c>
      <c r="X33" s="760">
        <f>VLOOKUP(B33,ФФП!$C$7:$S$68,8,0)+VLOOKUP(B33,ФФП!$C$73:$S$102,8,0)+VLOOKUP(B33,ФФП!$C$106:$Z$117,24,0)</f>
        <v>21</v>
      </c>
      <c r="Y33" s="757">
        <f>ROUND(10*X33/(W33*2),1)</f>
        <v>5.5</v>
      </c>
      <c r="Z33" s="786">
        <f>V33+Y33</f>
        <v>31.5</v>
      </c>
      <c r="AA33" s="759" t="str">
        <f>VLOOKUP(B33,Спартакиада!$B$6:$R$67,17,0)</f>
        <v>33-40</v>
      </c>
      <c r="AB33" s="757">
        <f>VLOOKUP(AA33,Очки!$A$2:$B$98,2,0)</f>
        <v>0</v>
      </c>
      <c r="AC33" s="760">
        <f>VLOOKUP(B33,Спартакиада!$B$6:$R$67,8,0)</f>
        <v>5</v>
      </c>
      <c r="AD33" s="760">
        <f>VLOOKUP(B33,Спартакиада!$B$6:$R$67,16,0)</f>
        <v>4</v>
      </c>
      <c r="AE33" s="757">
        <f>ROUND(10*AD33/(AC33*2),1)</f>
        <v>4</v>
      </c>
      <c r="AF33" s="755">
        <f>AB33+AE33</f>
        <v>4</v>
      </c>
      <c r="AG33" s="761" t="str">
        <f>VLOOKUP(B33,Форвард!$C$6:$S$51,17,FALSE)</f>
        <v>19-24</v>
      </c>
      <c r="AH33" s="761">
        <f>VLOOKUP(AG33,Очки!$A$2:$B$97,2,0)</f>
        <v>11.5</v>
      </c>
      <c r="AI33" s="762">
        <f>VLOOKUP(B33,Форвард!$C$6:$S$51,8,FALSE)</f>
        <v>5</v>
      </c>
      <c r="AJ33" s="762">
        <f>VLOOKUP(B33,Форвард!$C$6:$S$51,16,FALSE)</f>
        <v>5</v>
      </c>
      <c r="AK33" s="757">
        <f>ROUND(10*AJ33/(AI33*2),1)</f>
        <v>5</v>
      </c>
      <c r="AL33" s="787">
        <f>AH33+AK33</f>
        <v>16.5</v>
      </c>
      <c r="AM33" s="810">
        <f>LARGE((H33,N33,T33,Z33,AF33,AL33),1)+LARGE((H33,N33,T33,Z33,AF33,AL33),2)+LARGE((H33,N33,T33,Z33,AF33,AL33),3)+LARGE((H33,N33,T33,Z33,AF33,AL33),4)</f>
        <v>78</v>
      </c>
      <c r="AN33" s="110"/>
    </row>
    <row r="34" spans="1:40" ht="13.5" thickBot="1">
      <c r="A34" s="11">
        <v>31</v>
      </c>
      <c r="B34" s="47" t="s">
        <v>280</v>
      </c>
      <c r="C34" s="334">
        <f>VLOOKUP(B34,'Профи-Опен'!$C$88:$V$95,20,0)</f>
        <v>6</v>
      </c>
      <c r="D34" s="335">
        <f>VLOOKUP(C34,Очки!$A$2:$B$98,2,0)</f>
        <v>30</v>
      </c>
      <c r="E34" s="336">
        <f>VLOOKUP(B34,'Профи-Опен'!$C$6:$S$51,8,0)+VLOOKUP(B34,'Профи-Опен'!$C$55:$T$84,8,0)+VLOOKUP(B34,'Профи-Опен'!$C$88:$V$95,10,0)</f>
        <v>17</v>
      </c>
      <c r="F34" s="336">
        <f>VLOOKUP(B34,'Профи-Опен'!$C$6:$T$51,17,0)+VLOOKUP(B34,'Профи-Опен'!$C$55:$T$84,17,0)+VLOOKUP(B34,'Профи-Опен'!$C$88:$V$95,19,0)</f>
        <v>17</v>
      </c>
      <c r="G34" s="747">
        <f>ROUND(10*F34/(E34*2),1)</f>
        <v>5</v>
      </c>
      <c r="H34" s="809">
        <f>D34+G34</f>
        <v>35</v>
      </c>
      <c r="I34" s="756">
        <f>VLOOKUP(B34,Предвидение!$C$189:$L$220,10,0)</f>
        <v>21</v>
      </c>
      <c r="J34" s="757">
        <f>VLOOKUP(I34,Очки!$A$2:$B$98,2,0)</f>
        <v>12</v>
      </c>
      <c r="K34" s="758">
        <f>VLOOKUP(B34,Предвидение!$C$189:$L$220,2,0)</f>
        <v>7</v>
      </c>
      <c r="L34" s="758">
        <f>VLOOKUP(B34,Предвидение!$C$189:$L$220,9,0)</f>
        <v>6</v>
      </c>
      <c r="M34" s="757">
        <f>ROUND(10*L34/(K34*2),1)</f>
        <v>4.3</v>
      </c>
      <c r="N34" s="782">
        <f>J34+M34</f>
        <v>16.3</v>
      </c>
      <c r="O34" s="783" t="str">
        <f>VLOOKUP(B34,Торпедо!$C$48:$Z$76,24,0)</f>
        <v>23-24</v>
      </c>
      <c r="P34" s="757">
        <f>VLOOKUP(O34,Очки!$A$2:$B$98,2,0)</f>
        <v>9.5</v>
      </c>
      <c r="Q34" s="784">
        <f>VLOOKUP(B34,Торпедо!$C$8:$U$68,10,0)+VLOOKUP(B34,Торпедо!$C$48:$Z$76,15,0)</f>
        <v>19</v>
      </c>
      <c r="R34" s="784">
        <f>VLOOKUP(B34,Торпедо!$C$8:$U$68,18,0)+VLOOKUP(B34,Торпедо!$C$48:$Z$76,23,0)</f>
        <v>18</v>
      </c>
      <c r="S34" s="785">
        <f>ROUND(10*R34/(Q34*2),1)</f>
        <v>4.7</v>
      </c>
      <c r="T34" s="787">
        <f>P34+S34</f>
        <v>14.2</v>
      </c>
      <c r="U34" s="759" t="str">
        <f>VLOOKUP(B34,ФФП!$C$7:$S$68,17,0)</f>
        <v>25-32</v>
      </c>
      <c r="V34" s="757">
        <f>VLOOKUP(U34,Очки!$A$2:$B$98,2,0)</f>
        <v>4.5</v>
      </c>
      <c r="W34" s="760">
        <f>VLOOKUP(B34,ФФП!$C$7:$S$68,9,0)</f>
        <v>5</v>
      </c>
      <c r="X34" s="760">
        <f>VLOOKUP(B34,ФФП!$C$7:$S$68,8,0)</f>
        <v>4</v>
      </c>
      <c r="Y34" s="757">
        <f>ROUND(10*X34/(W34*2),1)</f>
        <v>4</v>
      </c>
      <c r="Z34" s="755">
        <f>V34+Y34</f>
        <v>8.5</v>
      </c>
      <c r="AA34" s="759" t="str">
        <f>VLOOKUP(B34,Спартакиада!$B$6:$R$67,17,0)</f>
        <v>25-32</v>
      </c>
      <c r="AB34" s="757">
        <f>VLOOKUP(AA34,Очки!$A$2:$B$98,2,0)</f>
        <v>4.5</v>
      </c>
      <c r="AC34" s="760">
        <f>VLOOKUP(B34,Спартакиада!$B$6:$R$67,8,0)</f>
        <v>5</v>
      </c>
      <c r="AD34" s="760">
        <f>VLOOKUP(B34,Спартакиада!$B$6:$R$67,16,0)</f>
        <v>5</v>
      </c>
      <c r="AE34" s="757">
        <f>ROUND(10*AD34/(AC34*2),1)</f>
        <v>5</v>
      </c>
      <c r="AF34" s="786">
        <f>AB34+AE34</f>
        <v>9.5</v>
      </c>
      <c r="AG34" s="761" t="str">
        <f>VLOOKUP(B34,Форвард!$C$6:$S$51,17,FALSE)</f>
        <v>25-30</v>
      </c>
      <c r="AH34" s="761">
        <f>VLOOKUP(AG34,Очки!$A$2:$B$97,2,0)</f>
        <v>5.5</v>
      </c>
      <c r="AI34" s="762">
        <f>VLOOKUP(B34,Форвард!$C$6:$S$51,8,FALSE)</f>
        <v>5</v>
      </c>
      <c r="AJ34" s="762">
        <f>VLOOKUP(B34,Форвард!$C$6:$S$51,16,FALSE)</f>
        <v>2</v>
      </c>
      <c r="AK34" s="757">
        <f>ROUND(10*AJ34/(AI34*2),1)</f>
        <v>2</v>
      </c>
      <c r="AL34" s="771">
        <f>AH34+AK34</f>
        <v>7.5</v>
      </c>
      <c r="AM34" s="810">
        <f>LARGE((H34,N34,T34,Z34,AF34,AL34),1)+LARGE((H34,N34,T34,Z34,AF34,AL34),2)+LARGE((H34,N34,T34,Z34,AF34,AL34),3)+LARGE((H34,N34,T34,Z34,AF34,AL34),4)</f>
        <v>75</v>
      </c>
      <c r="AN34" s="110"/>
    </row>
    <row r="35" spans="1:40" ht="13.5" thickBot="1">
      <c r="A35" s="10">
        <v>32</v>
      </c>
      <c r="B35" s="47" t="s">
        <v>120</v>
      </c>
      <c r="C35" s="334"/>
      <c r="D35" s="335"/>
      <c r="E35" s="336"/>
      <c r="F35" s="336"/>
      <c r="G35" s="747"/>
      <c r="H35" s="809"/>
      <c r="I35" s="756"/>
      <c r="J35" s="757"/>
      <c r="K35" s="758"/>
      <c r="L35" s="758"/>
      <c r="M35" s="757"/>
      <c r="N35" s="782"/>
      <c r="O35" s="783" t="str">
        <f>VLOOKUP(B35,Торпедо!$C$48:$Z$76,24,0)</f>
        <v>13-14</v>
      </c>
      <c r="P35" s="757">
        <f>VLOOKUP(O35,Очки!$A$2:$B$98,2,0)</f>
        <v>19.5</v>
      </c>
      <c r="Q35" s="784">
        <f>VLOOKUP(B35,Торпедо!$C$8:$U$68,10,0)+VLOOKUP(B35,Торпедо!$C$48:$Z$76,15,0)</f>
        <v>18</v>
      </c>
      <c r="R35" s="784">
        <f>VLOOKUP(B35,Торпедо!$C$8:$U$68,18,0)+VLOOKUP(B35,Торпедо!$C$48:$Z$76,23,0)</f>
        <v>21</v>
      </c>
      <c r="S35" s="785">
        <f>ROUND(10*R35/(Q35*2),1)</f>
        <v>5.8</v>
      </c>
      <c r="T35" s="787">
        <f>P35+S35</f>
        <v>25.3</v>
      </c>
      <c r="U35" s="759">
        <f>VLOOKUP(B35,ФФП!$C$106:$Y$117,23,0)</f>
        <v>3</v>
      </c>
      <c r="V35" s="757">
        <f>VLOOKUP(U35,Очки!$A$2:$B$98,2,0)</f>
        <v>37</v>
      </c>
      <c r="W35" s="760">
        <f>VLOOKUP(B35,ФФП!$C$7:$S$68,9,0)+VLOOKUP(B35,ФФП!$C$73:$S$102,9,0)+9</f>
        <v>19</v>
      </c>
      <c r="X35" s="760">
        <f>VLOOKUP(B35,ФФП!$C$7:$S$68,8,0)+VLOOKUP(B35,ФФП!$C$73:$S$102,8,0)+VLOOKUP(B35,ФФП!$C$106:$Z$117,24,0)</f>
        <v>23</v>
      </c>
      <c r="Y35" s="757">
        <f>ROUND(10*X35/(W35*2),1)</f>
        <v>6.1</v>
      </c>
      <c r="Z35" s="786">
        <f>V35+Y35</f>
        <v>43.1</v>
      </c>
      <c r="AA35" s="759" t="str">
        <f>VLOOKUP(B35,Спартакиада!$B$6:$R$67,17,0)</f>
        <v>33-40</v>
      </c>
      <c r="AB35" s="757">
        <f>VLOOKUP(AA35,Очки!$A$2:$B$98,2,0)</f>
        <v>0</v>
      </c>
      <c r="AC35" s="760">
        <f>VLOOKUP(B35,Спартакиада!$B$6:$R$67,8,0)</f>
        <v>5</v>
      </c>
      <c r="AD35" s="760">
        <f>VLOOKUP(B35,Спартакиада!$B$6:$R$67,16,0)</f>
        <v>4</v>
      </c>
      <c r="AE35" s="757">
        <f>ROUND(10*AD35/(AC35*2),1)</f>
        <v>4</v>
      </c>
      <c r="AF35" s="786">
        <f>AB35+AE35</f>
        <v>4</v>
      </c>
      <c r="AG35" s="761"/>
      <c r="AH35" s="761"/>
      <c r="AI35" s="762"/>
      <c r="AJ35" s="762"/>
      <c r="AK35" s="757"/>
      <c r="AL35" s="787"/>
      <c r="AM35" s="810">
        <f>AL35+AF35+Z35+T35+N35+H35</f>
        <v>72.4</v>
      </c>
      <c r="AN35" s="110"/>
    </row>
    <row r="36" spans="1:40" ht="13.5" thickBot="1">
      <c r="A36" s="11">
        <v>33</v>
      </c>
      <c r="B36" s="47" t="s">
        <v>567</v>
      </c>
      <c r="C36" s="334">
        <f>VLOOKUP(B36,'Профи-Опен'!$C$55:$T$84,18,0)</f>
        <v>18</v>
      </c>
      <c r="D36" s="335">
        <f>VLOOKUP(C36,Очки!$A$2:$B$98,2,0)</f>
        <v>15</v>
      </c>
      <c r="E36" s="336">
        <f>VLOOKUP(B36,'Профи-Опен'!$C$6:$S$51,8,0)+VLOOKUP(B36,'Профи-Опен'!$C$55:$T$84,8,0)</f>
        <v>10</v>
      </c>
      <c r="F36" s="336">
        <f>VLOOKUP(B36,'Профи-Опен'!$C$6:$T$51,17,0)+VLOOKUP(B36,'Профи-Опен'!$C$55:$T$84,17,0)</f>
        <v>8</v>
      </c>
      <c r="G36" s="747">
        <f>ROUND(10*F36/(E36*2),1)</f>
        <v>4</v>
      </c>
      <c r="H36" s="809">
        <f>D36+G36</f>
        <v>19</v>
      </c>
      <c r="I36" s="756">
        <f>VLOOKUP(B36,Предвидение!$C$189:$L$220,10,0)</f>
        <v>15</v>
      </c>
      <c r="J36" s="757">
        <f>VLOOKUP(I36,Очки!$A$2:$B$98,2,0)</f>
        <v>18</v>
      </c>
      <c r="K36" s="758">
        <f>VLOOKUP(B36,Предвидение!$C$189:$L$220,2,0)</f>
        <v>9</v>
      </c>
      <c r="L36" s="758">
        <f>VLOOKUP(B36,Предвидение!$C$189:$L$220,9,0)</f>
        <v>9</v>
      </c>
      <c r="M36" s="757">
        <f>ROUND(10*L36/(K36*2),1)</f>
        <v>5</v>
      </c>
      <c r="N36" s="782">
        <f>J36+M36</f>
        <v>23</v>
      </c>
      <c r="O36" s="783" t="str">
        <f>VLOOKUP(B36,Торпедо!$C$48:$Z$76,24,0)</f>
        <v>25-26</v>
      </c>
      <c r="P36" s="757">
        <f>VLOOKUP(O36,Очки!$A$2:$B$98,2,0)</f>
        <v>8.5</v>
      </c>
      <c r="Q36" s="784">
        <f>VLOOKUP(B36,Торпедо!$C$8:$U$68,10,0)+VLOOKUP(B36,Торпедо!$C$48:$Z$76,15,0)</f>
        <v>18</v>
      </c>
      <c r="R36" s="784">
        <f>VLOOKUP(B36,Торпедо!$C$8:$U$68,18,0)+VLOOKUP(B36,Торпедо!$C$48:$Z$76,23,0)</f>
        <v>11</v>
      </c>
      <c r="S36" s="785">
        <f>ROUND(10*R36/(Q36*2),1)</f>
        <v>3.1</v>
      </c>
      <c r="T36" s="787">
        <f>P36+S36</f>
        <v>11.6</v>
      </c>
      <c r="U36" s="759"/>
      <c r="V36" s="757"/>
      <c r="W36" s="760"/>
      <c r="X36" s="760"/>
      <c r="Y36" s="757"/>
      <c r="Z36" s="786"/>
      <c r="AA36" s="759" t="str">
        <f>VLOOKUP(B36,Спартакиада!$B$6:$R$67,17,0)</f>
        <v>33-40</v>
      </c>
      <c r="AB36" s="757">
        <f>VLOOKUP(AA36,Очки!$A$2:$B$98,2,0)</f>
        <v>0</v>
      </c>
      <c r="AC36" s="760">
        <f>VLOOKUP(B36,Спартакиада!$B$6:$R$67,8,0)</f>
        <v>5</v>
      </c>
      <c r="AD36" s="760">
        <f>VLOOKUP(B36,Спартакиада!$B$6:$R$67,16,0)</f>
        <v>2</v>
      </c>
      <c r="AE36" s="757">
        <f>ROUND(10*AD36/(AC36*2),1)</f>
        <v>2</v>
      </c>
      <c r="AF36" s="786"/>
      <c r="AG36" s="761"/>
      <c r="AH36" s="761"/>
      <c r="AI36" s="762"/>
      <c r="AJ36" s="762"/>
      <c r="AK36" s="757"/>
      <c r="AL36" s="787"/>
      <c r="AM36" s="810">
        <f>AL36+AF36+Z36+T36+N36+H36</f>
        <v>53.6</v>
      </c>
      <c r="AN36" s="110"/>
    </row>
    <row r="37" spans="1:40" ht="27" customHeight="1" thickBot="1">
      <c r="A37" s="10">
        <v>34</v>
      </c>
      <c r="B37" s="47" t="s">
        <v>475</v>
      </c>
      <c r="C37" s="334">
        <f>VLOOKUP(B37,'Профи-Опен'!$C$6:$T$51,18,0)</f>
        <v>32</v>
      </c>
      <c r="D37" s="335">
        <f>VLOOKUP(C37,Очки!$A$2:$B$98,2,0)</f>
        <v>1</v>
      </c>
      <c r="E37" s="336">
        <f>VLOOKUP(B37,'Профи-Опен'!$C$6:$S$51,8,0)</f>
        <v>5</v>
      </c>
      <c r="F37" s="336">
        <f>VLOOKUP(B37,'Профи-Опен'!$C$6:$T$51,17,0)</f>
        <v>3</v>
      </c>
      <c r="G37" s="747">
        <f>ROUND(10*F37/(E37*2),1)</f>
        <v>3</v>
      </c>
      <c r="H37" s="809">
        <f>D37+G37</f>
        <v>4</v>
      </c>
      <c r="I37" s="756">
        <f>VLOOKUP(B37,Предвидение!$C$189:$L$220,10,0)</f>
        <v>22</v>
      </c>
      <c r="J37" s="757">
        <f>VLOOKUP(I37,Очки!$A$2:$B$98,2,0)</f>
        <v>11</v>
      </c>
      <c r="K37" s="758">
        <f>VLOOKUP(B37,Предвидение!$C$189:$L$220,2,0)</f>
        <v>7</v>
      </c>
      <c r="L37" s="758">
        <f>VLOOKUP(B37,Предвидение!$C$189:$L$220,9,0)</f>
        <v>6</v>
      </c>
      <c r="M37" s="757">
        <f>ROUND(10*L37/(K37*2),1)</f>
        <v>4.3</v>
      </c>
      <c r="N37" s="782">
        <f>J37+M37</f>
        <v>15.3</v>
      </c>
      <c r="O37" s="783" t="str">
        <f>VLOOKUP(B37,Торпедо!$C$8:$U$68,19,0)</f>
        <v>27-30</v>
      </c>
      <c r="P37" s="757">
        <f>VLOOKUP(O37,Очки!$A$2:$B$98,2,0)</f>
        <v>4.5</v>
      </c>
      <c r="Q37" s="784">
        <f>VLOOKUP(B37,Торпедо!$C$8:$U$68,10,0)</f>
        <v>6</v>
      </c>
      <c r="R37" s="784">
        <f>VLOOKUP(B37,Торпедо!$C$8:$U$68,18,0)</f>
        <v>6</v>
      </c>
      <c r="S37" s="785">
        <f>ROUND(10*R37/(Q37*2),1)</f>
        <v>5</v>
      </c>
      <c r="T37" s="787">
        <f>P37+S37</f>
        <v>9.5</v>
      </c>
      <c r="U37" s="759" t="str">
        <f>VLOOKUP(B37,ФФП!$C$7:$S$68,17,0)</f>
        <v>25-32</v>
      </c>
      <c r="V37" s="757">
        <f>VLOOKUP(U37,Очки!$A$2:$B$98,2,0)</f>
        <v>4.5</v>
      </c>
      <c r="W37" s="760">
        <f>VLOOKUP(B37,ФФП!$C$7:$S$68,9,0)</f>
        <v>5</v>
      </c>
      <c r="X37" s="760">
        <f>VLOOKUP(B37,ФФП!$C$7:$S$68,8,0)</f>
        <v>3</v>
      </c>
      <c r="Y37" s="757">
        <f>ROUND(10*X37/(W37*2),1)</f>
        <v>3</v>
      </c>
      <c r="Z37" s="786">
        <f>V37+Y37</f>
        <v>7.5</v>
      </c>
      <c r="AA37" s="759" t="str">
        <f>VLOOKUP(B37,Спартакиада!$B$70:$R$100,17,0)</f>
        <v>17-20</v>
      </c>
      <c r="AB37" s="757">
        <f>VLOOKUP(AA37,Очки!$A$2:$B$98,2,0)</f>
        <v>14.5</v>
      </c>
      <c r="AC37" s="760">
        <f>VLOOKUP(B37,Спартакиада!$B$6:$R$67,8,0)+VLOOKUP(B37,Спартакиада!$B$70:$R$100,8,0)</f>
        <v>10</v>
      </c>
      <c r="AD37" s="760">
        <f>VLOOKUP(B37,Спартакиада!$B$6:$R$67,16,0)+VLOOKUP(B37,Спартакиада!$B$70:$R$100,16,0)</f>
        <v>10</v>
      </c>
      <c r="AE37" s="757">
        <f>ROUND(10*AD37/(AC37*2),1)</f>
        <v>5</v>
      </c>
      <c r="AF37" s="786">
        <f>AB37+AE37</f>
        <v>19.5</v>
      </c>
      <c r="AG37" s="761"/>
      <c r="AH37" s="761"/>
      <c r="AI37" s="762"/>
      <c r="AJ37" s="762"/>
      <c r="AK37" s="757"/>
      <c r="AL37" s="787"/>
      <c r="AM37" s="810">
        <f>LARGE((H37,N37,T37,Z37,AF37,AL37),1)+LARGE((H37,N37,T37,Z37,AF37,AL37),2)+LARGE((H37,N37,T37,Z37,AF37,AL37),3)+LARGE((H37,N37,T37,Z37,AF37,AL37),4)</f>
        <v>51.8</v>
      </c>
      <c r="AN37" s="110"/>
    </row>
    <row r="38" spans="1:40" ht="13.5" thickBot="1">
      <c r="A38" s="11">
        <v>35</v>
      </c>
      <c r="B38" s="47" t="s">
        <v>479</v>
      </c>
      <c r="C38" s="334"/>
      <c r="D38" s="335"/>
      <c r="E38" s="336"/>
      <c r="F38" s="336"/>
      <c r="G38" s="747"/>
      <c r="H38" s="809"/>
      <c r="I38" s="756"/>
      <c r="J38" s="757"/>
      <c r="K38" s="758"/>
      <c r="L38" s="758"/>
      <c r="M38" s="757"/>
      <c r="N38" s="782"/>
      <c r="O38" s="783"/>
      <c r="P38" s="757"/>
      <c r="Q38" s="784"/>
      <c r="R38" s="784"/>
      <c r="S38" s="785"/>
      <c r="T38" s="787"/>
      <c r="U38" s="759"/>
      <c r="V38" s="757"/>
      <c r="W38" s="760"/>
      <c r="X38" s="760"/>
      <c r="Y38" s="757"/>
      <c r="Z38" s="786"/>
      <c r="AA38" s="759">
        <f>VLOOKUP(B38,Спартакиада!$B$104:$T$111,19,0)</f>
        <v>7</v>
      </c>
      <c r="AB38" s="757">
        <f>VLOOKUP(AA38,Очки!$A$2:$B$98,2,0)</f>
        <v>28</v>
      </c>
      <c r="AC38" s="760">
        <f>VLOOKUP(B38,Спартакиада!$B$6:$R$67,8,0)+VLOOKUP(B38,Спартакиада!$B$70:$R$100,8,0)+VLOOKUP(B38,Спартакиада!$B$104:$T$111,10,0)</f>
        <v>17</v>
      </c>
      <c r="AD38" s="760">
        <f>VLOOKUP(B38,Спартакиада!$B$6:$R$67,16,0)+VLOOKUP(B38,Спартакиада!$B$70:$R$100,16,0)+VLOOKUP(B38,Спартакиада!$B$104:$T$111,18,0)</f>
        <v>17</v>
      </c>
      <c r="AE38" s="757">
        <f>ROUND(10*AD38/(AC38*2),1)</f>
        <v>5</v>
      </c>
      <c r="AF38" s="786">
        <f>AB38+AE38</f>
        <v>33</v>
      </c>
      <c r="AG38" s="761" t="str">
        <f>VLOOKUP(B38,Форвард!$C$6:$S$51,17,FALSE)</f>
        <v>19-24</v>
      </c>
      <c r="AH38" s="761">
        <f>VLOOKUP(AG38,Очки!$A$2:$B$97,2,0)</f>
        <v>11.5</v>
      </c>
      <c r="AI38" s="762">
        <f>VLOOKUP(B38,Форвард!$C$6:$S$51,8,FALSE)</f>
        <v>5</v>
      </c>
      <c r="AJ38" s="762">
        <f>VLOOKUP(B38,Форвард!$C$6:$S$51,16,FALSE)</f>
        <v>5</v>
      </c>
      <c r="AK38" s="757">
        <f>ROUND(10*AJ38/(AI38*2),1)</f>
        <v>5</v>
      </c>
      <c r="AL38" s="787">
        <f>AH38+AK38</f>
        <v>16.5</v>
      </c>
      <c r="AM38" s="810">
        <f>AL38+AF38+Z38+T38+N38+H38</f>
        <v>49.5</v>
      </c>
      <c r="AN38" s="110"/>
    </row>
    <row r="39" spans="1:40" ht="13.5" thickBot="1">
      <c r="A39" s="10">
        <v>36</v>
      </c>
      <c r="B39" s="47" t="s">
        <v>568</v>
      </c>
      <c r="C39" s="334">
        <f>VLOOKUP(B39,'Профи-Опен'!$C$6:$T$51,18,0)</f>
        <v>33</v>
      </c>
      <c r="D39" s="335">
        <f>VLOOKUP(C39,Очки!$A$2:$B$98,2,0)</f>
        <v>0</v>
      </c>
      <c r="E39" s="336">
        <f>VLOOKUP(B39,'Профи-Опен'!$C$6:$S$51,8,0)</f>
        <v>5</v>
      </c>
      <c r="F39" s="336">
        <f>VLOOKUP(B39,'Профи-Опен'!$C$6:$T$51,17,0)</f>
        <v>2</v>
      </c>
      <c r="G39" s="747">
        <f>ROUND(10*F39/(E39*2),1)</f>
        <v>2</v>
      </c>
      <c r="H39" s="809">
        <f>D39+G39</f>
        <v>2</v>
      </c>
      <c r="I39" s="756">
        <f>VLOOKUP(B39,Предвидение!$C$189:$L$220,10,0)</f>
        <v>13</v>
      </c>
      <c r="J39" s="757">
        <f>VLOOKUP(I39,Очки!$A$2:$B$98,2,0)</f>
        <v>20</v>
      </c>
      <c r="K39" s="758">
        <f>VLOOKUP(B39,Предвидение!$C$189:$L$220,2,0)</f>
        <v>9</v>
      </c>
      <c r="L39" s="758">
        <f>VLOOKUP(B39,Предвидение!$C$189:$L$220,9,0)</f>
        <v>9</v>
      </c>
      <c r="M39" s="757">
        <f>ROUND(10*L39/(K39*2),1)</f>
        <v>5</v>
      </c>
      <c r="N39" s="782">
        <f>J39+M39</f>
        <v>25</v>
      </c>
      <c r="O39" s="783" t="str">
        <f>VLOOKUP(B39,Торпедо!$C$8:$U$68,19,0)</f>
        <v>31-34</v>
      </c>
      <c r="P39" s="757">
        <f>VLOOKUP(O39,Очки!$A$2:$B$98,2,0)</f>
        <v>0.8</v>
      </c>
      <c r="Q39" s="784">
        <f>VLOOKUP(B39,Торпедо!$C$8:$U$68,10,0)</f>
        <v>7</v>
      </c>
      <c r="R39" s="784">
        <f>VLOOKUP(B39,Торпедо!$C$8:$U$68,18,0)</f>
        <v>7</v>
      </c>
      <c r="S39" s="785">
        <f>ROUND(10*R39/(Q39*2),1)</f>
        <v>5</v>
      </c>
      <c r="T39" s="787">
        <f>P39+S39</f>
        <v>5.8</v>
      </c>
      <c r="U39" s="759" t="str">
        <f>VLOOKUP(B39,ФФП!$C$7:$S$68,17,0)</f>
        <v>25-32</v>
      </c>
      <c r="V39" s="757">
        <f>VLOOKUP(U39,Очки!$A$2:$B$98,2,0)</f>
        <v>4.5</v>
      </c>
      <c r="W39" s="760">
        <f>VLOOKUP(B39,ФФП!$C$7:$S$68,9,0)</f>
        <v>5</v>
      </c>
      <c r="X39" s="760">
        <f>VLOOKUP(B39,ФФП!$C$7:$S$68,8,0)</f>
        <v>4</v>
      </c>
      <c r="Y39" s="757">
        <f>ROUND(10*X39/(W39*2),1)</f>
        <v>4</v>
      </c>
      <c r="Z39" s="786">
        <f>V39+Y39</f>
        <v>8.5</v>
      </c>
      <c r="AA39" s="759" t="str">
        <f>VLOOKUP(B39,Спартакиада!$B$6:$R$67,17,0)</f>
        <v>25-32</v>
      </c>
      <c r="AB39" s="757">
        <f>VLOOKUP(AA39,Очки!$A$2:$B$98,2,0)</f>
        <v>4.5</v>
      </c>
      <c r="AC39" s="760">
        <f>VLOOKUP(B39,Спартакиада!$B$6:$R$67,8,0)</f>
        <v>5</v>
      </c>
      <c r="AD39" s="760">
        <f>VLOOKUP(B39,Спартакиада!$B$6:$R$67,16,0)</f>
        <v>4</v>
      </c>
      <c r="AE39" s="757">
        <f>ROUND(10*AD39/(AC39*2),1)</f>
        <v>4</v>
      </c>
      <c r="AF39" s="786"/>
      <c r="AG39" s="761" t="str">
        <f>VLOOKUP(B39,Форвард!$C$6:$S$51,17,FALSE)</f>
        <v>25-30</v>
      </c>
      <c r="AH39" s="761">
        <f>VLOOKUP(AG39,Очки!$A$2:$B$97,2,0)</f>
        <v>5.5</v>
      </c>
      <c r="AI39" s="762">
        <f>VLOOKUP(B39,Форвард!$C$6:$S$51,8,FALSE)</f>
        <v>5</v>
      </c>
      <c r="AJ39" s="762">
        <f>VLOOKUP(B39,Форвард!$C$6:$S$51,16,FALSE)</f>
        <v>3</v>
      </c>
      <c r="AK39" s="757">
        <f>ROUND(10*AJ39/(AI39*2),1)</f>
        <v>3</v>
      </c>
      <c r="AL39" s="787">
        <f>AH39+AK39</f>
        <v>8.5</v>
      </c>
      <c r="AM39" s="810">
        <f>LARGE((H39,N39,T39,Z39,AF39,AL39),1)+LARGE((H39,N39,T39,Z39,AF39,AL39),2)+LARGE((H39,N39,T39,Z39,AF39,AL39),3)+LARGE((H39,N39,T39,Z39,AF39,AL39),4)</f>
        <v>47.8</v>
      </c>
      <c r="AN39" s="110"/>
    </row>
    <row r="40" spans="1:40" ht="13.5" thickBot="1">
      <c r="A40" s="11">
        <v>37</v>
      </c>
      <c r="B40" s="47" t="s">
        <v>122</v>
      </c>
      <c r="C40" s="334"/>
      <c r="D40" s="335"/>
      <c r="E40" s="336"/>
      <c r="F40" s="336"/>
      <c r="G40" s="747"/>
      <c r="H40" s="809"/>
      <c r="I40" s="756">
        <f>VLOOKUP(B40,Предвидение!$C$189:$L$220,10,0)</f>
        <v>28</v>
      </c>
      <c r="J40" s="757">
        <f>VLOOKUP(I40,Очки!$A$2:$B$98,2,0)</f>
        <v>5</v>
      </c>
      <c r="K40" s="758">
        <f>VLOOKUP(B40,Предвидение!$C$189:$L$220,2,0)</f>
        <v>7</v>
      </c>
      <c r="L40" s="758">
        <f>VLOOKUP(B40,Предвидение!$C$189:$L$220,9,0)</f>
        <v>5</v>
      </c>
      <c r="M40" s="757">
        <f>ROUND(10*L40/(K40*2),1)</f>
        <v>3.6</v>
      </c>
      <c r="N40" s="782">
        <f>J40+M40</f>
        <v>8.6</v>
      </c>
      <c r="O40" s="783" t="str">
        <f>VLOOKUP(B40,Торпедо!$C$48:$Z$76,24,0)</f>
        <v>21-22</v>
      </c>
      <c r="P40" s="757">
        <f>VLOOKUP(O40,Очки!$A$2:$B$98,2,0)</f>
        <v>12.5</v>
      </c>
      <c r="Q40" s="784">
        <f>VLOOKUP(B40,Торпедо!$C$8:$U$68,10,0)+VLOOKUP(B40,Торпедо!$C$48:$Z$76,15,0)</f>
        <v>18</v>
      </c>
      <c r="R40" s="784">
        <f>VLOOKUP(B40,Торпедо!$C$8:$U$68,18,0)+VLOOKUP(B40,Торпедо!$C$48:$Z$76,23,0)</f>
        <v>17</v>
      </c>
      <c r="S40" s="785">
        <f>ROUND(10*R40/(Q40*2),1)</f>
        <v>4.7</v>
      </c>
      <c r="T40" s="787">
        <f>P40+S40</f>
        <v>17.2</v>
      </c>
      <c r="U40" s="759" t="str">
        <f>VLOOKUP(B40,ФФП!$C$7:$S$68,17,0)</f>
        <v>25-32</v>
      </c>
      <c r="V40" s="757">
        <f>VLOOKUP(U40,Очки!$A$2:$B$98,2,0)</f>
        <v>4.5</v>
      </c>
      <c r="W40" s="760">
        <f>VLOOKUP(B40,ФФП!$C$7:$S$68,9,0)</f>
        <v>5</v>
      </c>
      <c r="X40" s="760">
        <f>VLOOKUP(B40,ФФП!$C$7:$S$68,8,0)</f>
        <v>4</v>
      </c>
      <c r="Y40" s="757">
        <f>ROUND(10*X40/(W40*2),1)</f>
        <v>4</v>
      </c>
      <c r="Z40" s="786">
        <f>V40+Y40</f>
        <v>8.5</v>
      </c>
      <c r="AA40" s="759" t="str">
        <f>VLOOKUP(B40,Спартакиада!$B$6:$R$67,17,0)</f>
        <v>33-40</v>
      </c>
      <c r="AB40" s="757">
        <f>VLOOKUP(AA40,Очки!$A$2:$B$98,2,0)</f>
        <v>0</v>
      </c>
      <c r="AC40" s="760">
        <f>VLOOKUP(B40,Спартакиада!$B$6:$R$67,8,0)</f>
        <v>5</v>
      </c>
      <c r="AD40" s="760">
        <f>VLOOKUP(B40,Спартакиада!$B$6:$R$67,16,0)</f>
        <v>4</v>
      </c>
      <c r="AE40" s="757">
        <f>ROUND(10*AD40/(AC40*2),1)</f>
        <v>4</v>
      </c>
      <c r="AF40" s="786">
        <f>AB40+AE40</f>
        <v>4</v>
      </c>
      <c r="AG40" s="761" t="str">
        <f>VLOOKUP(B40,Форвард!$C$6:$S$51,17,FALSE)</f>
        <v>25-30</v>
      </c>
      <c r="AH40" s="761">
        <f>VLOOKUP(AG40,Очки!$A$2:$B$97,2,0)</f>
        <v>5.5</v>
      </c>
      <c r="AI40" s="762">
        <f>VLOOKUP(B40,Форвард!$C$6:$S$51,8,FALSE)</f>
        <v>5</v>
      </c>
      <c r="AJ40" s="762">
        <f>VLOOKUP(B40,Форвард!$C$6:$S$51,16,FALSE)</f>
        <v>4</v>
      </c>
      <c r="AK40" s="757">
        <f>ROUND(10*AJ40/(AI40*2),1)</f>
        <v>4</v>
      </c>
      <c r="AL40" s="787">
        <f>AH40+AK40</f>
        <v>9.5</v>
      </c>
      <c r="AM40" s="810">
        <f>LARGE((H40,N40,T40,Z40,AF40,AL40),1)+LARGE((H40,N40,T40,Z40,AF40,AL40),2)+LARGE((H40,N40,T40,Z40,AF40,AL40),3)+LARGE((H40,N40,T40,Z40,AF40,AL40),4)</f>
        <v>43.8</v>
      </c>
      <c r="AN40" s="110"/>
    </row>
    <row r="41" spans="1:40" ht="13.5" thickBot="1">
      <c r="A41" s="10">
        <v>38</v>
      </c>
      <c r="B41" s="47" t="s">
        <v>284</v>
      </c>
      <c r="C41" s="334"/>
      <c r="D41" s="335"/>
      <c r="E41" s="336"/>
      <c r="F41" s="336"/>
      <c r="G41" s="747"/>
      <c r="H41" s="809"/>
      <c r="I41" s="756">
        <f>VLOOKUP(B41,Предвидение!$C$189:$L$220,10,0)</f>
        <v>11</v>
      </c>
      <c r="J41" s="757">
        <f>VLOOKUP(I41,Очки!$A$2:$B$98,2,0)</f>
        <v>22</v>
      </c>
      <c r="K41" s="758">
        <f>VLOOKUP(B41,Предвидение!$C$189:$L$220,2,0)</f>
        <v>9</v>
      </c>
      <c r="L41" s="758">
        <f>VLOOKUP(B41,Предвидение!$C$189:$L$220,9,0)</f>
        <v>11</v>
      </c>
      <c r="M41" s="757">
        <f>ROUND(10*L41/(K41*2),1)</f>
        <v>6.1</v>
      </c>
      <c r="N41" s="782">
        <f>J41+M41</f>
        <v>28.1</v>
      </c>
      <c r="O41" s="783" t="str">
        <f>VLOOKUP(B41,Торпедо!$C$8:$U$68,19,0)</f>
        <v>31-34</v>
      </c>
      <c r="P41" s="757">
        <f>VLOOKUP(O41,Очки!$A$2:$B$98,2,0)</f>
        <v>0.8</v>
      </c>
      <c r="Q41" s="784">
        <f>VLOOKUP(B41,Торпедо!$C$8:$U$68,10,0)</f>
        <v>6</v>
      </c>
      <c r="R41" s="784">
        <f>VLOOKUP(B41,Торпедо!$C$8:$U$68,18,0)</f>
        <v>4</v>
      </c>
      <c r="S41" s="785">
        <f>ROUND(10*R41/(Q41*2),1)</f>
        <v>3.3</v>
      </c>
      <c r="T41" s="787">
        <f>P41+S41</f>
        <v>4.1</v>
      </c>
      <c r="U41" s="759"/>
      <c r="V41" s="757"/>
      <c r="W41" s="760"/>
      <c r="X41" s="760"/>
      <c r="Y41" s="757"/>
      <c r="Z41" s="786"/>
      <c r="AA41" s="759" t="str">
        <f>VLOOKUP(B41,Спартакиада!$B$6:$R$67,17,0)</f>
        <v>41-48</v>
      </c>
      <c r="AB41" s="757">
        <f>VLOOKUP(AA41,Очки!$A$2:$B$98,2,0)</f>
        <v>0</v>
      </c>
      <c r="AC41" s="760">
        <f>VLOOKUP(B41,Спартакиада!$B$6:$R$67,8,0)</f>
        <v>5</v>
      </c>
      <c r="AD41" s="760">
        <f>VLOOKUP(B41,Спартакиада!$B$6:$R$67,16,0)</f>
        <v>2</v>
      </c>
      <c r="AE41" s="757">
        <f>ROUND(10*AD41/(AC41*2),1)</f>
        <v>2</v>
      </c>
      <c r="AF41" s="786">
        <f>AB41+AE41</f>
        <v>2</v>
      </c>
      <c r="AG41" s="761" t="str">
        <f>VLOOKUP(B41,Форвард!$C$6:$S$51,17,FALSE)</f>
        <v>25-30</v>
      </c>
      <c r="AH41" s="761">
        <f>VLOOKUP(AG41,Очки!$A$2:$B$97,2,0)</f>
        <v>5.5</v>
      </c>
      <c r="AI41" s="762">
        <f>VLOOKUP(B41,Форвард!$C$6:$S$51,8,FALSE)</f>
        <v>5</v>
      </c>
      <c r="AJ41" s="762">
        <f>VLOOKUP(B41,Форвард!$C$6:$S$51,16,FALSE)</f>
        <v>4</v>
      </c>
      <c r="AK41" s="757">
        <f>ROUND(10*AJ41/(AI41*2),1)</f>
        <v>4</v>
      </c>
      <c r="AL41" s="787">
        <f>AH41+AK41</f>
        <v>9.5</v>
      </c>
      <c r="AM41" s="810">
        <f>LARGE((H41,N41,T41,Z41,AF41,AL41),1)+LARGE((H41,N41,T41,Z41,AF41,AL41),2)+LARGE((H41,N41,T41,Z41,AF41,AL41),3)+LARGE((H41,N41,T41,Z41,AF41,AL41),4)</f>
        <v>43.7</v>
      </c>
      <c r="AN41" s="110"/>
    </row>
    <row r="42" spans="1:40" ht="13.5" thickBot="1">
      <c r="A42" s="11">
        <v>39</v>
      </c>
      <c r="B42" s="48" t="s">
        <v>289</v>
      </c>
      <c r="C42" s="334"/>
      <c r="D42" s="335"/>
      <c r="E42" s="336"/>
      <c r="F42" s="336"/>
      <c r="G42" s="747"/>
      <c r="H42" s="809"/>
      <c r="I42" s="756"/>
      <c r="J42" s="757"/>
      <c r="K42" s="758"/>
      <c r="L42" s="758"/>
      <c r="M42" s="757"/>
      <c r="N42" s="782"/>
      <c r="O42" s="783" t="str">
        <f>VLOOKUP(B42,Торпедо!$C$48:$Z$76,24,0)</f>
        <v>19-20</v>
      </c>
      <c r="P42" s="757">
        <f>VLOOKUP(O42,Очки!$A$2:$B$98,2,0)</f>
        <v>13.5</v>
      </c>
      <c r="Q42" s="784">
        <f>VLOOKUP(B42,Торпедо!$C$48:$Z$76,15,0)</f>
        <v>12</v>
      </c>
      <c r="R42" s="784">
        <f>VLOOKUP(B42,Торпедо!$C$48:$Z$76,23,0)</f>
        <v>10</v>
      </c>
      <c r="S42" s="785">
        <f>ROUND(10*R42/(Q42*2),1)</f>
        <v>4.2</v>
      </c>
      <c r="T42" s="787">
        <f>P42+S42</f>
        <v>17.7</v>
      </c>
      <c r="U42" s="759"/>
      <c r="V42" s="757"/>
      <c r="W42" s="760"/>
      <c r="X42" s="760"/>
      <c r="Y42" s="757"/>
      <c r="Z42" s="786"/>
      <c r="AA42" s="759" t="str">
        <f>VLOOKUP(B42,Спартакиада!$B$70:$R$100,17,0)</f>
        <v>13-16</v>
      </c>
      <c r="AB42" s="757">
        <f>VLOOKUP(AA42,Очки!$A$2:$B$98,2,0)</f>
        <v>18.5</v>
      </c>
      <c r="AC42" s="760">
        <f>VLOOKUP(B42,Спартакиада!$B$6:$R$67,8,0)+VLOOKUP(B42,Спартакиада!$B$70:$R$100,8,0)</f>
        <v>10</v>
      </c>
      <c r="AD42" s="760">
        <f>VLOOKUP(B42,Спартакиада!$B$6:$R$67,16,0)+VLOOKUP(B42,Спартакиада!$B$70:$R$100,16,0)</f>
        <v>10</v>
      </c>
      <c r="AE42" s="757">
        <f>ROUND(10*AD42/(AC42*2),1)</f>
        <v>5</v>
      </c>
      <c r="AF42" s="786">
        <f>AB42+AE42</f>
        <v>23.5</v>
      </c>
      <c r="AG42" s="761"/>
      <c r="AH42" s="761"/>
      <c r="AI42" s="762"/>
      <c r="AJ42" s="762"/>
      <c r="AK42" s="757"/>
      <c r="AL42" s="787"/>
      <c r="AM42" s="810">
        <f>AL42+AF42+Z42+T42+N42+H42</f>
        <v>41.2</v>
      </c>
      <c r="AN42" s="110"/>
    </row>
    <row r="43" spans="1:40" ht="13.5" thickBot="1">
      <c r="A43" s="10">
        <v>40</v>
      </c>
      <c r="B43" s="47" t="s">
        <v>116</v>
      </c>
      <c r="C43" s="334"/>
      <c r="D43" s="335"/>
      <c r="E43" s="336"/>
      <c r="F43" s="336"/>
      <c r="G43" s="747"/>
      <c r="H43" s="809"/>
      <c r="I43" s="756"/>
      <c r="J43" s="757"/>
      <c r="K43" s="758"/>
      <c r="L43" s="758"/>
      <c r="M43" s="757"/>
      <c r="N43" s="782"/>
      <c r="O43" s="783" t="str">
        <f>VLOOKUP(B43,Торпедо!$C$8:$U$68,19,0)</f>
        <v>27-30</v>
      </c>
      <c r="P43" s="757">
        <f>VLOOKUP(O43,Очки!$A$2:$B$98,2,0)</f>
        <v>4.5</v>
      </c>
      <c r="Q43" s="784">
        <f>VLOOKUP(B43,Торпедо!$C$8:$U$68,10,0)</f>
        <v>6</v>
      </c>
      <c r="R43" s="784">
        <f>VLOOKUP(B43,Торпедо!$C$8:$U$68,18,0)</f>
        <v>7</v>
      </c>
      <c r="S43" s="785">
        <f>ROUND(10*R43/(Q43*2),1)</f>
        <v>5.8</v>
      </c>
      <c r="T43" s="787">
        <f>P43+S43</f>
        <v>10.3</v>
      </c>
      <c r="U43" s="759">
        <f>VLOOKUP(B43,ФФП!$C$7:$S$68,17,0)</f>
        <v>0</v>
      </c>
      <c r="V43" s="757">
        <f>VLOOKUP(U43,Очки!$A$2:$B$98,2,0)</f>
        <v>0</v>
      </c>
      <c r="W43" s="760">
        <f>VLOOKUP(B43,ФФП!$C$7:$S$68,9,0)</f>
        <v>5</v>
      </c>
      <c r="X43" s="760">
        <f>VLOOKUP(B43,ФФП!$C$7:$S$68,8,0)</f>
        <v>3</v>
      </c>
      <c r="Y43" s="757">
        <f>ROUND(10*X43/(W43*2),1)</f>
        <v>3</v>
      </c>
      <c r="Z43" s="786">
        <f>V43+Y43</f>
        <v>3</v>
      </c>
      <c r="AA43" s="759" t="str">
        <f>VLOOKUP(B43,Спартакиада!$B$70:$R$100,17,0)</f>
        <v>21-24</v>
      </c>
      <c r="AB43" s="757">
        <f>VLOOKUP(AA43,Очки!$A$2:$B$98,2,0)</f>
        <v>10.5</v>
      </c>
      <c r="AC43" s="760">
        <f>VLOOKUP(B43,Спартакиада!$B$6:$R$67,8,0)+VLOOKUP(B43,Спартакиада!$B$70:$R$100,8,0)</f>
        <v>10</v>
      </c>
      <c r="AD43" s="760">
        <f>VLOOKUP(B43,Спартакиада!$B$6:$R$67,16,0)+VLOOKUP(B43,Спартакиада!$B$70:$R$100,16,0)</f>
        <v>8</v>
      </c>
      <c r="AE43" s="757">
        <f>ROUND(10*AD43/(AC43*2),1)</f>
        <v>4</v>
      </c>
      <c r="AF43" s="786">
        <f>AB43+AE43</f>
        <v>14.5</v>
      </c>
      <c r="AG43" s="761"/>
      <c r="AH43" s="761"/>
      <c r="AI43" s="762"/>
      <c r="AJ43" s="762"/>
      <c r="AK43" s="757"/>
      <c r="AL43" s="787"/>
      <c r="AM43" s="810">
        <f>AL43+AF43+Z43+T43+N43+H43</f>
        <v>27.8</v>
      </c>
      <c r="AN43" s="110"/>
    </row>
    <row r="44" spans="1:40" ht="13.5" thickBot="1">
      <c r="A44" s="11">
        <v>41</v>
      </c>
      <c r="B44" s="356" t="s">
        <v>29</v>
      </c>
      <c r="C44" s="334"/>
      <c r="D44" s="335"/>
      <c r="E44" s="336"/>
      <c r="F44" s="336"/>
      <c r="G44" s="747"/>
      <c r="H44" s="809"/>
      <c r="I44" s="756"/>
      <c r="J44" s="757"/>
      <c r="K44" s="758"/>
      <c r="L44" s="758"/>
      <c r="M44" s="757"/>
      <c r="N44" s="782"/>
      <c r="O44" s="783" t="str">
        <f>VLOOKUP(B44,Торпедо!$C$8:$U$68,19,0)</f>
        <v>27-30</v>
      </c>
      <c r="P44" s="757">
        <f>VLOOKUP(O44,Очки!$A$2:$B$98,2,0)</f>
        <v>4.5</v>
      </c>
      <c r="Q44" s="784">
        <f>VLOOKUP(B44,Торпедо!$C$8:$U$68,10,0)</f>
        <v>6</v>
      </c>
      <c r="R44" s="784">
        <f>VLOOKUP(B44,Торпедо!$C$8:$U$68,18,0)</f>
        <v>6</v>
      </c>
      <c r="S44" s="785">
        <f>ROUND(10*R44/(Q44*2),1)</f>
        <v>5</v>
      </c>
      <c r="T44" s="787">
        <f>P44+S44</f>
        <v>9.5</v>
      </c>
      <c r="U44" s="759" t="str">
        <f>VLOOKUP(B44,ФФП!$C$73:$S$102,17,0)</f>
        <v>21-24</v>
      </c>
      <c r="V44" s="757">
        <f>VLOOKUP(U44,Очки!$A$2:$B$98,2,0)</f>
        <v>10.5</v>
      </c>
      <c r="W44" s="760">
        <f>VLOOKUP(B44,ФФП!$C$7:$S$68,9,0)+VLOOKUP(B44,ФФП!$C$73:$S$102,9,0)</f>
        <v>10</v>
      </c>
      <c r="X44" s="760">
        <f>VLOOKUP(B44,ФФП!$C$7:$S$68,8,0)+VLOOKUP(B44,ФФП!$C$73:$S$102,8,0)</f>
        <v>8</v>
      </c>
      <c r="Y44" s="757">
        <f>ROUND(10*X44/(W44*2),1)</f>
        <v>4</v>
      </c>
      <c r="Z44" s="786">
        <f>V44+Y44</f>
        <v>14.5</v>
      </c>
      <c r="AA44" s="759" t="str">
        <f>VLOOKUP(B44,Спартакиада!$B$6:$R$67,17,0)</f>
        <v>41-48</v>
      </c>
      <c r="AB44" s="757">
        <f>VLOOKUP(AA44,Очки!$A$2:$B$98,2,0)</f>
        <v>0</v>
      </c>
      <c r="AC44" s="760">
        <f>VLOOKUP(B44,Спартакиада!$B$6:$R$67,8,0)</f>
        <v>5</v>
      </c>
      <c r="AD44" s="760">
        <f>VLOOKUP(B44,Спартакиада!$B$6:$R$67,16,0)</f>
        <v>3</v>
      </c>
      <c r="AE44" s="757">
        <f>ROUND(10*AD44/(AC44*2),1)</f>
        <v>3</v>
      </c>
      <c r="AF44" s="786">
        <f>AB44+AE44</f>
        <v>3</v>
      </c>
      <c r="AG44" s="761"/>
      <c r="AH44" s="761"/>
      <c r="AI44" s="762"/>
      <c r="AJ44" s="762"/>
      <c r="AK44" s="757"/>
      <c r="AL44" s="787"/>
      <c r="AM44" s="810">
        <f>AL44+AF44+Z44+T44+N44+H44</f>
        <v>27</v>
      </c>
      <c r="AN44" s="110"/>
    </row>
    <row r="45" spans="1:40" ht="15.75" thickBot="1">
      <c r="A45" s="10">
        <v>42</v>
      </c>
      <c r="B45" s="380" t="s">
        <v>474</v>
      </c>
      <c r="C45" s="334"/>
      <c r="D45" s="335"/>
      <c r="E45" s="336"/>
      <c r="F45" s="336"/>
      <c r="G45" s="747"/>
      <c r="H45" s="809"/>
      <c r="I45" s="756"/>
      <c r="J45" s="757"/>
      <c r="K45" s="758"/>
      <c r="L45" s="758"/>
      <c r="M45" s="757"/>
      <c r="N45" s="782"/>
      <c r="O45" s="783"/>
      <c r="P45" s="757"/>
      <c r="Q45" s="784"/>
      <c r="R45" s="784"/>
      <c r="S45" s="785"/>
      <c r="T45" s="787"/>
      <c r="U45" s="759"/>
      <c r="V45" s="757"/>
      <c r="W45" s="760"/>
      <c r="X45" s="760"/>
      <c r="Y45" s="757"/>
      <c r="Z45" s="786"/>
      <c r="AA45" s="759"/>
      <c r="AB45" s="757"/>
      <c r="AC45" s="760"/>
      <c r="AD45" s="760"/>
      <c r="AE45" s="757"/>
      <c r="AF45" s="786"/>
      <c r="AG45" s="761" t="str">
        <f>VLOOKUP(B45,Форвард!$C$54:$S$75,17,FALSE)</f>
        <v>10-12</v>
      </c>
      <c r="AH45" s="761">
        <f>VLOOKUP(AG45,Очки!$A$2:$B$97,2,0)</f>
        <v>22</v>
      </c>
      <c r="AI45" s="762">
        <f>VLOOKUP(B45,Форвард!$C$6:$S$51,8,FALSE)+VLOOKUP(B45,Форвард!$C$54:$S$75,8,FALSE)</f>
        <v>10</v>
      </c>
      <c r="AJ45" s="762">
        <f>VLOOKUP(B45,Форвард!$C$6:$S$51,16,FALSE)+VLOOKUP(B45,Форвард!$C$54:$S$75,16,FALSE)</f>
        <v>9</v>
      </c>
      <c r="AK45" s="757">
        <f>ROUND(10*AJ45/(AI45*2),1)</f>
        <v>4.5</v>
      </c>
      <c r="AL45" s="787">
        <f>AH45+AK45</f>
        <v>26.5</v>
      </c>
      <c r="AM45" s="810">
        <f>AL45+AF45+Z45+T45+N45+H45</f>
        <v>26.5</v>
      </c>
      <c r="AN45" s="110"/>
    </row>
    <row r="46" spans="1:40" ht="13.5" thickBot="1">
      <c r="A46" s="11">
        <v>43</v>
      </c>
      <c r="B46" s="47" t="s">
        <v>641</v>
      </c>
      <c r="C46" s="334"/>
      <c r="D46" s="335"/>
      <c r="E46" s="336"/>
      <c r="F46" s="336"/>
      <c r="G46" s="747"/>
      <c r="H46" s="809"/>
      <c r="I46" s="756"/>
      <c r="J46" s="757"/>
      <c r="K46" s="758"/>
      <c r="L46" s="758"/>
      <c r="M46" s="757"/>
      <c r="N46" s="782"/>
      <c r="O46" s="783"/>
      <c r="P46" s="757"/>
      <c r="Q46" s="784"/>
      <c r="R46" s="784"/>
      <c r="S46" s="785"/>
      <c r="T46" s="787"/>
      <c r="U46" s="759" t="str">
        <f>VLOOKUP(B46,ФФП!$C$73:$S$102,17,0)</f>
        <v>13-16</v>
      </c>
      <c r="V46" s="757">
        <f>VLOOKUP(U46,Очки!$A$2:$B$98,2,0)</f>
        <v>18.5</v>
      </c>
      <c r="W46" s="760">
        <f>VLOOKUP(B46,ФФП!$C$7:$S$68,9,0)+VLOOKUP(B46,ФФП!$C$73:$S$102,9,0)</f>
        <v>10</v>
      </c>
      <c r="X46" s="760">
        <f>VLOOKUP(B46,ФФП!$C$7:$S$68,8,0)+VLOOKUP(B46,ФФП!$C$73:$S$102,8,0)</f>
        <v>10</v>
      </c>
      <c r="Y46" s="757">
        <f>ROUND(10*X46/(W46*2),1)</f>
        <v>5</v>
      </c>
      <c r="Z46" s="786">
        <f>V46+Y46</f>
        <v>23.5</v>
      </c>
      <c r="AA46" s="759" t="str">
        <f>VLOOKUP(B46,Спартакиада!$B$70:$R$100,17,0)</f>
        <v>17-20</v>
      </c>
      <c r="AB46" s="757">
        <f>VLOOKUP(AA46,Очки!$A$2:$B$98,2,0)</f>
        <v>14.5</v>
      </c>
      <c r="AC46" s="760">
        <f>VLOOKUP(B46,Спартакиада!$B$6:$R$67,8,0)+VLOOKUP(B46,Спартакиада!$B$70:$R$100,8,0)</f>
        <v>10</v>
      </c>
      <c r="AD46" s="760">
        <f>VLOOKUP(B46,Спартакиада!$B$6:$R$67,16,0)+VLOOKUP(B46,Спартакиада!$B$70:$R$100,16,0)</f>
        <v>9</v>
      </c>
      <c r="AE46" s="757">
        <f>ROUND(10*AD46/(AC46*2),1)</f>
        <v>4.5</v>
      </c>
      <c r="AF46" s="786"/>
      <c r="AG46" s="761"/>
      <c r="AH46" s="761"/>
      <c r="AI46" s="762"/>
      <c r="AJ46" s="762"/>
      <c r="AK46" s="757"/>
      <c r="AL46" s="787"/>
      <c r="AM46" s="810">
        <f>AL46+AF46+Z46+T46+N46+H46</f>
        <v>23.5</v>
      </c>
      <c r="AN46" s="110"/>
    </row>
    <row r="47" spans="1:40" ht="13.5" thickBot="1">
      <c r="A47" s="10">
        <v>44</v>
      </c>
      <c r="B47" s="47" t="s">
        <v>121</v>
      </c>
      <c r="C47" s="334"/>
      <c r="D47" s="335"/>
      <c r="E47" s="336"/>
      <c r="F47" s="336"/>
      <c r="G47" s="747"/>
      <c r="H47" s="809"/>
      <c r="I47" s="756"/>
      <c r="J47" s="757"/>
      <c r="K47" s="758"/>
      <c r="L47" s="758"/>
      <c r="M47" s="757"/>
      <c r="N47" s="782"/>
      <c r="O47" s="783"/>
      <c r="P47" s="757"/>
      <c r="Q47" s="784"/>
      <c r="R47" s="784"/>
      <c r="S47" s="785"/>
      <c r="T47" s="787"/>
      <c r="U47" s="759" t="str">
        <f>VLOOKUP(B47,ФФП!$C$73:$S$102,17,0)</f>
        <v>13-16</v>
      </c>
      <c r="V47" s="757">
        <f>VLOOKUP(U47,Очки!$A$2:$B$98,2,0)</f>
        <v>18.5</v>
      </c>
      <c r="W47" s="760">
        <f>VLOOKUP(B47,ФФП!$C$7:$S$68,9,0)+VLOOKUP(B47,ФФП!$C$73:$S$102,9,0)</f>
        <v>10</v>
      </c>
      <c r="X47" s="760">
        <f>VLOOKUP(B47,ФФП!$C$7:$S$68,8,0)+VLOOKUP(B47,ФФП!$C$73:$S$102,8,0)</f>
        <v>10</v>
      </c>
      <c r="Y47" s="757">
        <f>ROUND(10*X47/(W47*2),1)</f>
        <v>5</v>
      </c>
      <c r="Z47" s="786">
        <f>V47+Y47</f>
        <v>23.5</v>
      </c>
      <c r="AA47" s="759"/>
      <c r="AB47" s="757"/>
      <c r="AC47" s="760"/>
      <c r="AD47" s="760"/>
      <c r="AE47" s="757"/>
      <c r="AF47" s="786"/>
      <c r="AG47" s="761"/>
      <c r="AH47" s="761"/>
      <c r="AI47" s="762"/>
      <c r="AJ47" s="762"/>
      <c r="AK47" s="757"/>
      <c r="AL47" s="787"/>
      <c r="AM47" s="810">
        <f>AL47+AF47+Z47+T47+N47+H47</f>
        <v>23.5</v>
      </c>
      <c r="AN47" s="110"/>
    </row>
    <row r="48" spans="1:40" ht="13.5" thickBot="1">
      <c r="A48" s="11">
        <v>45</v>
      </c>
      <c r="B48" s="47" t="s">
        <v>561</v>
      </c>
      <c r="C48" s="334">
        <f>VLOOKUP(B48,'Профи-Опен'!$C$6:$T$51,18,0)</f>
        <v>34</v>
      </c>
      <c r="D48" s="335">
        <f>VLOOKUP(C48,Очки!$A$2:$B$98,2,0)</f>
        <v>0</v>
      </c>
      <c r="E48" s="336">
        <f>VLOOKUP(B48,'Профи-Опен'!$C$6:$S$51,8,0)</f>
        <v>5</v>
      </c>
      <c r="F48" s="336">
        <f>VLOOKUP(B48,'Профи-Опен'!$C$6:$T$51,17,0)</f>
        <v>2</v>
      </c>
      <c r="G48" s="747">
        <f>ROUND(10*F48/(E48*2),1)</f>
        <v>2</v>
      </c>
      <c r="H48" s="809">
        <f>D48+G48</f>
        <v>2</v>
      </c>
      <c r="I48" s="756">
        <f>VLOOKUP(B48,Предвидение!$C$189:$L$220,10,0)</f>
        <v>27</v>
      </c>
      <c r="J48" s="757">
        <f>VLOOKUP(I48,Очки!$A$2:$B$98,2,0)</f>
        <v>6</v>
      </c>
      <c r="K48" s="758">
        <f>VLOOKUP(B48,Предвидение!$C$189:$L$220,2,0)</f>
        <v>7</v>
      </c>
      <c r="L48" s="758">
        <f>VLOOKUP(B48,Предвидение!$C$189:$L$220,9,0)</f>
        <v>5</v>
      </c>
      <c r="M48" s="757">
        <f>ROUND(10*L48/(K48*2),1)</f>
        <v>3.6</v>
      </c>
      <c r="N48" s="782">
        <f>J48+M48</f>
        <v>9.6</v>
      </c>
      <c r="O48" s="783">
        <f>VLOOKUP(B48,Торпедо!$C$8:$U$68,19,0)</f>
        <v>0</v>
      </c>
      <c r="P48" s="757">
        <f>VLOOKUP(O48,Очки!$A$2:$B$98,2,0)</f>
        <v>0</v>
      </c>
      <c r="Q48" s="784">
        <f>VLOOKUP(B48,Торпедо!$C$8:$U$68,10,0)</f>
        <v>6</v>
      </c>
      <c r="R48" s="784">
        <f>VLOOKUP(B48,Торпедо!$C$8:$U$68,18,0)</f>
        <v>1</v>
      </c>
      <c r="S48" s="785">
        <f>ROUND(10*R48/(Q48*2),1)</f>
        <v>0.8</v>
      </c>
      <c r="T48" s="787">
        <f>P48+S48</f>
        <v>0.8</v>
      </c>
      <c r="U48" s="759" t="str">
        <f>VLOOKUP(B48,ФФП!$C$7:$S$68,17,0)</f>
        <v>25-32</v>
      </c>
      <c r="V48" s="757">
        <f>VLOOKUP(U48,Очки!$A$2:$B$98,2,0)</f>
        <v>4.5</v>
      </c>
      <c r="W48" s="760">
        <f>VLOOKUP(B48,ФФП!$C$7:$S$68,9,0)</f>
        <v>5</v>
      </c>
      <c r="X48" s="760">
        <f>VLOOKUP(B48,ФФП!$C$7:$S$68,8,0)</f>
        <v>5</v>
      </c>
      <c r="Y48" s="757">
        <f>ROUND(10*X48/(W48*2),1)</f>
        <v>5</v>
      </c>
      <c r="Z48" s="786">
        <f>V48+Y48</f>
        <v>9.5</v>
      </c>
      <c r="AA48" s="759"/>
      <c r="AB48" s="757"/>
      <c r="AC48" s="760"/>
      <c r="AD48" s="760"/>
      <c r="AE48" s="757"/>
      <c r="AF48" s="786"/>
      <c r="AG48" s="761"/>
      <c r="AH48" s="761"/>
      <c r="AI48" s="762"/>
      <c r="AJ48" s="762"/>
      <c r="AK48" s="757"/>
      <c r="AL48" s="787"/>
      <c r="AM48" s="810">
        <f>LARGE((H48,N48,T48,Z48,AF48,AL48),1)+LARGE((H48,N48,T48,Z48,AF48,AL48),2)+LARGE((H48,N48,T48,Z48,AF48,AL48),3)+LARGE((H48,N48,T48,Z48,AF48,AL48),4)</f>
        <v>21.900000000000002</v>
      </c>
      <c r="AN48" s="110"/>
    </row>
    <row r="49" spans="1:40" ht="13.5" thickBot="1">
      <c r="A49" s="10">
        <v>46</v>
      </c>
      <c r="B49" s="47" t="s">
        <v>33</v>
      </c>
      <c r="C49" s="334"/>
      <c r="D49" s="335"/>
      <c r="E49" s="336"/>
      <c r="F49" s="336"/>
      <c r="G49" s="747"/>
      <c r="H49" s="809"/>
      <c r="I49" s="756"/>
      <c r="J49" s="757"/>
      <c r="K49" s="758"/>
      <c r="L49" s="758"/>
      <c r="M49" s="757"/>
      <c r="N49" s="782"/>
      <c r="O49" s="783" t="str">
        <f>VLOOKUP(B49,Торпедо!$C$48:$Z$76,24,0)</f>
        <v>17-18</v>
      </c>
      <c r="P49" s="757">
        <f>VLOOKUP(O49,Очки!$A$2:$B$98,2,0)</f>
        <v>16.5</v>
      </c>
      <c r="Q49" s="784">
        <f>VLOOKUP(B49,Торпедо!$C$48:$Z$76,15,0)</f>
        <v>12</v>
      </c>
      <c r="R49" s="784">
        <f>VLOOKUP(B49,Торпедо!$C$48:$Z$76,23,0)</f>
        <v>10</v>
      </c>
      <c r="S49" s="785">
        <f>ROUND(10*R49/(Q49*2),1)</f>
        <v>4.2</v>
      </c>
      <c r="T49" s="787">
        <f>P49+S49</f>
        <v>20.7</v>
      </c>
      <c r="U49" s="759"/>
      <c r="V49" s="757"/>
      <c r="W49" s="760"/>
      <c r="X49" s="760"/>
      <c r="Y49" s="757"/>
      <c r="Z49" s="786"/>
      <c r="AA49" s="759"/>
      <c r="AB49" s="757"/>
      <c r="AC49" s="760"/>
      <c r="AD49" s="760"/>
      <c r="AE49" s="757"/>
      <c r="AF49" s="786"/>
      <c r="AG49" s="761"/>
      <c r="AH49" s="761"/>
      <c r="AI49" s="762"/>
      <c r="AJ49" s="762"/>
      <c r="AK49" s="757"/>
      <c r="AL49" s="787"/>
      <c r="AM49" s="810">
        <f>AL49+AF49+Z49+T49+N49+H49</f>
        <v>20.7</v>
      </c>
      <c r="AN49" s="110"/>
    </row>
    <row r="50" spans="1:40" ht="13.5" thickBot="1">
      <c r="A50" s="11">
        <v>47</v>
      </c>
      <c r="B50" s="379" t="s">
        <v>295</v>
      </c>
      <c r="C50" s="334">
        <f>VLOOKUP(B50,'Профи-Опен'!$C$55:$T$84,18,0)</f>
        <v>21</v>
      </c>
      <c r="D50" s="335">
        <f>VLOOKUP(C50,Очки!$A$2:$B$98,2,0)</f>
        <v>12</v>
      </c>
      <c r="E50" s="336">
        <f>VLOOKUP(B50,'Профи-Опен'!$C$6:$S$51,8,0)+VLOOKUP(B50,'Профи-Опен'!$C$55:$T$84,8,0)</f>
        <v>10</v>
      </c>
      <c r="F50" s="336">
        <f>VLOOKUP(B50,'Профи-Опен'!$C$6:$T$51,17,0)+VLOOKUP(B50,'Профи-Опен'!$C$55:$T$84,17,0)</f>
        <v>8</v>
      </c>
      <c r="G50" s="747">
        <f>ROUND(10*F50/(E50*2),1)</f>
        <v>4</v>
      </c>
      <c r="H50" s="809">
        <f>D50+G50</f>
        <v>16</v>
      </c>
      <c r="I50" s="756"/>
      <c r="J50" s="757"/>
      <c r="K50" s="758"/>
      <c r="L50" s="758"/>
      <c r="M50" s="757"/>
      <c r="N50" s="782"/>
      <c r="O50" s="783"/>
      <c r="P50" s="757"/>
      <c r="Q50" s="784"/>
      <c r="R50" s="784"/>
      <c r="S50" s="785"/>
      <c r="T50" s="787"/>
      <c r="U50" s="759"/>
      <c r="V50" s="757"/>
      <c r="W50" s="760"/>
      <c r="X50" s="760"/>
      <c r="Y50" s="757"/>
      <c r="Z50" s="786">
        <v>0</v>
      </c>
      <c r="AA50" s="759"/>
      <c r="AB50" s="757"/>
      <c r="AC50" s="760"/>
      <c r="AD50" s="760"/>
      <c r="AE50" s="757"/>
      <c r="AF50" s="786"/>
      <c r="AG50" s="761"/>
      <c r="AH50" s="761"/>
      <c r="AI50" s="762"/>
      <c r="AJ50" s="762"/>
      <c r="AK50" s="757"/>
      <c r="AL50" s="787"/>
      <c r="AM50" s="810">
        <f>AL50+AF50+Z50+T50+N50+H50</f>
        <v>16</v>
      </c>
      <c r="AN50" s="110"/>
    </row>
    <row r="51" spans="1:40" ht="13.5" thickBot="1">
      <c r="A51" s="10">
        <v>48</v>
      </c>
      <c r="B51" s="47" t="s">
        <v>476</v>
      </c>
      <c r="C51" s="334"/>
      <c r="D51" s="335"/>
      <c r="E51" s="336"/>
      <c r="F51" s="336"/>
      <c r="G51" s="747"/>
      <c r="H51" s="809"/>
      <c r="I51" s="756"/>
      <c r="J51" s="757"/>
      <c r="K51" s="758"/>
      <c r="L51" s="758"/>
      <c r="M51" s="757"/>
      <c r="N51" s="782"/>
      <c r="O51" s="783"/>
      <c r="P51" s="757"/>
      <c r="Q51" s="784"/>
      <c r="R51" s="784"/>
      <c r="S51" s="785"/>
      <c r="T51" s="787"/>
      <c r="U51" s="759"/>
      <c r="V51" s="757"/>
      <c r="W51" s="760"/>
      <c r="X51" s="760"/>
      <c r="Y51" s="757"/>
      <c r="Z51" s="786"/>
      <c r="AA51" s="759" t="str">
        <f>VLOOKUP(B51,Спартакиада!$B$70:$R$100,17,0)</f>
        <v>21-24</v>
      </c>
      <c r="AB51" s="757">
        <f>VLOOKUP(AA51,Очки!$A$2:$B$98,2,0)</f>
        <v>10.5</v>
      </c>
      <c r="AC51" s="760">
        <f>VLOOKUP(B51,Спартакиада!$B$6:$R$67,8,0)+VLOOKUP(B51,Спартакиада!$B$70:$R$100,8,0)</f>
        <v>10</v>
      </c>
      <c r="AD51" s="760">
        <f>VLOOKUP(B51,Спартакиада!$B$6:$R$67,16,0)+VLOOKUP(B51,Спартакиада!$B$70:$R$100,16,0)</f>
        <v>11</v>
      </c>
      <c r="AE51" s="757">
        <f>ROUND(10*AD51/(AC51*2),1)</f>
        <v>5.5</v>
      </c>
      <c r="AF51" s="786">
        <f>AB51+AE51</f>
        <v>16</v>
      </c>
      <c r="AG51" s="761"/>
      <c r="AH51" s="761"/>
      <c r="AI51" s="762"/>
      <c r="AJ51" s="762"/>
      <c r="AK51" s="757"/>
      <c r="AL51" s="787"/>
      <c r="AM51" s="810">
        <f>AL51+AF51+Z51+T51+N51+H51</f>
        <v>16</v>
      </c>
      <c r="AN51" s="110"/>
    </row>
    <row r="52" spans="1:40" ht="13.5" thickBot="1">
      <c r="A52" s="11">
        <v>49</v>
      </c>
      <c r="B52" s="47" t="s">
        <v>283</v>
      </c>
      <c r="C52" s="334"/>
      <c r="D52" s="335"/>
      <c r="E52" s="336"/>
      <c r="F52" s="336"/>
      <c r="G52" s="747"/>
      <c r="H52" s="809"/>
      <c r="I52" s="756"/>
      <c r="J52" s="757"/>
      <c r="K52" s="758"/>
      <c r="L52" s="758"/>
      <c r="M52" s="757"/>
      <c r="N52" s="782"/>
      <c r="O52" s="783"/>
      <c r="P52" s="757"/>
      <c r="Q52" s="784"/>
      <c r="R52" s="784"/>
      <c r="S52" s="785"/>
      <c r="T52" s="787"/>
      <c r="U52" s="759" t="str">
        <f>VLOOKUP(B52,ФФП!$C$73:$S$102,17,0)</f>
        <v>21-24</v>
      </c>
      <c r="V52" s="757">
        <f>VLOOKUP(U52,Очки!$A$2:$B$98,2,0)</f>
        <v>10.5</v>
      </c>
      <c r="W52" s="760">
        <f>VLOOKUP(B52,ФФП!$C$7:$S$68,9,0)+VLOOKUP(B52,ФФП!$C$73:$S$102,9,0)</f>
        <v>10</v>
      </c>
      <c r="X52" s="760">
        <f>VLOOKUP(B52,ФФП!$C$7:$S$68,8,0)+VLOOKUP(B52,ФФП!$C$73:$S$102,8,0)</f>
        <v>6</v>
      </c>
      <c r="Y52" s="757">
        <f>ROUND(10*X52/(W52*2),1)</f>
        <v>3</v>
      </c>
      <c r="Z52" s="786">
        <f>V52+Y52</f>
        <v>13.5</v>
      </c>
      <c r="AA52" s="759"/>
      <c r="AB52" s="757"/>
      <c r="AC52" s="760"/>
      <c r="AD52" s="760"/>
      <c r="AE52" s="757"/>
      <c r="AF52" s="786"/>
      <c r="AG52" s="761"/>
      <c r="AH52" s="761"/>
      <c r="AI52" s="762"/>
      <c r="AJ52" s="762"/>
      <c r="AK52" s="757"/>
      <c r="AL52" s="787"/>
      <c r="AM52" s="810">
        <f>AL52+AF52+Z52+T52+N52+H52</f>
        <v>13.5</v>
      </c>
      <c r="AN52" s="110"/>
    </row>
    <row r="53" spans="1:40" ht="13.5" thickBot="1">
      <c r="A53" s="10">
        <v>50</v>
      </c>
      <c r="B53" s="47" t="s">
        <v>287</v>
      </c>
      <c r="C53" s="334"/>
      <c r="D53" s="335"/>
      <c r="E53" s="336"/>
      <c r="F53" s="336"/>
      <c r="G53" s="747"/>
      <c r="H53" s="809"/>
      <c r="I53" s="756"/>
      <c r="J53" s="757"/>
      <c r="K53" s="758"/>
      <c r="L53" s="758"/>
      <c r="M53" s="757"/>
      <c r="N53" s="782"/>
      <c r="O53" s="783" t="str">
        <f>VLOOKUP(B53,Торпедо!$C$48:$Z$76,24,0)</f>
        <v>23-24</v>
      </c>
      <c r="P53" s="757">
        <f>VLOOKUP(O53,Очки!$A$2:$B$98,2,0)</f>
        <v>9.5</v>
      </c>
      <c r="Q53" s="784">
        <f>VLOOKUP(B53,Торпедо!$C$48:$Z$76,15,0)</f>
        <v>12</v>
      </c>
      <c r="R53" s="784">
        <f>VLOOKUP(B53,Торпедо!$C$48:$Z$76,23,0)</f>
        <v>6</v>
      </c>
      <c r="S53" s="785">
        <f>ROUND(10*R53/(Q53*2),1)</f>
        <v>2.5</v>
      </c>
      <c r="T53" s="787">
        <f>P53+S53</f>
        <v>12</v>
      </c>
      <c r="U53" s="759"/>
      <c r="V53" s="757"/>
      <c r="W53" s="760"/>
      <c r="X53" s="760"/>
      <c r="Y53" s="757"/>
      <c r="Z53" s="786"/>
      <c r="AA53" s="759"/>
      <c r="AB53" s="757"/>
      <c r="AC53" s="760"/>
      <c r="AD53" s="760"/>
      <c r="AE53" s="757"/>
      <c r="AF53" s="786"/>
      <c r="AG53" s="761"/>
      <c r="AH53" s="761"/>
      <c r="AI53" s="762"/>
      <c r="AJ53" s="762"/>
      <c r="AK53" s="757"/>
      <c r="AL53" s="787"/>
      <c r="AM53" s="810">
        <f>AL53+AF53+Z53+T53+N53+H53</f>
        <v>12</v>
      </c>
      <c r="AN53" s="110"/>
    </row>
    <row r="54" spans="1:40" ht="13.5" thickBot="1">
      <c r="A54" s="11">
        <v>51</v>
      </c>
      <c r="B54" s="47" t="s">
        <v>477</v>
      </c>
      <c r="C54" s="334"/>
      <c r="D54" s="335"/>
      <c r="E54" s="336"/>
      <c r="F54" s="336"/>
      <c r="G54" s="747"/>
      <c r="H54" s="809"/>
      <c r="I54" s="756"/>
      <c r="J54" s="757"/>
      <c r="K54" s="758"/>
      <c r="L54" s="758"/>
      <c r="M54" s="757"/>
      <c r="N54" s="782"/>
      <c r="O54" s="783"/>
      <c r="P54" s="757"/>
      <c r="Q54" s="784"/>
      <c r="R54" s="784"/>
      <c r="S54" s="785"/>
      <c r="T54" s="787"/>
      <c r="U54" s="759"/>
      <c r="V54" s="757"/>
      <c r="W54" s="760"/>
      <c r="X54" s="760"/>
      <c r="Y54" s="757"/>
      <c r="Z54" s="786"/>
      <c r="AA54" s="759" t="str">
        <f>VLOOKUP(B54,Спартакиада!$B$6:$R$67,17,0)</f>
        <v>25-32</v>
      </c>
      <c r="AB54" s="757">
        <f>VLOOKUP(AA54,Очки!$A$2:$B$98,2,0)</f>
        <v>4.5</v>
      </c>
      <c r="AC54" s="760">
        <f>VLOOKUP(B54,Спартакиада!$B$6:$R$67,8,0)</f>
        <v>5</v>
      </c>
      <c r="AD54" s="760">
        <f>VLOOKUP(B54,Спартакиада!$B$6:$R$67,16,0)</f>
        <v>4</v>
      </c>
      <c r="AE54" s="757">
        <f>ROUND(10*AD54/(AC54*2),1)</f>
        <v>4</v>
      </c>
      <c r="AF54" s="786">
        <f>AB54+AE54</f>
        <v>8.5</v>
      </c>
      <c r="AG54" s="761"/>
      <c r="AH54" s="761"/>
      <c r="AI54" s="762"/>
      <c r="AJ54" s="762"/>
      <c r="AK54" s="757"/>
      <c r="AL54" s="787"/>
      <c r="AM54" s="810">
        <f>AL54+AF54+Z54+T54+N54+H54</f>
        <v>8.5</v>
      </c>
      <c r="AN54" s="110"/>
    </row>
    <row r="55" spans="1:40" ht="13.5" thickBot="1">
      <c r="A55" s="10">
        <v>52</v>
      </c>
      <c r="B55" s="47" t="s">
        <v>226</v>
      </c>
      <c r="C55" s="334"/>
      <c r="D55" s="335"/>
      <c r="E55" s="336"/>
      <c r="F55" s="336"/>
      <c r="G55" s="747"/>
      <c r="H55" s="809"/>
      <c r="I55" s="756"/>
      <c r="J55" s="757"/>
      <c r="K55" s="758"/>
      <c r="L55" s="758"/>
      <c r="M55" s="757"/>
      <c r="N55" s="782"/>
      <c r="O55" s="783">
        <f>VLOOKUP(B55,Торпедо!$C$8:$U$68,19,0)</f>
        <v>0</v>
      </c>
      <c r="P55" s="757">
        <f>VLOOKUP(O55,Очки!$A$2:$B$98,2,0)</f>
        <v>0</v>
      </c>
      <c r="Q55" s="784">
        <f>VLOOKUP($B55,Торпедо!$C$8:$U$68,10,0)</f>
        <v>7</v>
      </c>
      <c r="R55" s="784">
        <f>VLOOKUP(B55,Торпедо!$C$8:$U$68,18,0)</f>
        <v>6</v>
      </c>
      <c r="S55" s="785">
        <f>ROUND(10*R55/(Q55*2),1)</f>
        <v>4.3</v>
      </c>
      <c r="T55" s="787">
        <f>P55+S55</f>
        <v>4.3</v>
      </c>
      <c r="U55" s="759"/>
      <c r="V55" s="757"/>
      <c r="W55" s="760"/>
      <c r="X55" s="760"/>
      <c r="Y55" s="757"/>
      <c r="Z55" s="786"/>
      <c r="AA55" s="759"/>
      <c r="AB55" s="757"/>
      <c r="AC55" s="760"/>
      <c r="AD55" s="760"/>
      <c r="AE55" s="757"/>
      <c r="AF55" s="786"/>
      <c r="AG55" s="761"/>
      <c r="AH55" s="761"/>
      <c r="AI55" s="762"/>
      <c r="AJ55" s="762"/>
      <c r="AK55" s="757"/>
      <c r="AL55" s="787"/>
      <c r="AM55" s="810">
        <f>AL55+AF55+Z55+T55+N55+H55</f>
        <v>4.3</v>
      </c>
      <c r="AN55" s="110"/>
    </row>
    <row r="56" spans="1:40" ht="13.5" thickBot="1">
      <c r="A56" s="11">
        <v>53</v>
      </c>
      <c r="B56" s="47" t="s">
        <v>480</v>
      </c>
      <c r="C56" s="334"/>
      <c r="D56" s="335"/>
      <c r="E56" s="336"/>
      <c r="F56" s="336"/>
      <c r="G56" s="747"/>
      <c r="H56" s="809"/>
      <c r="I56" s="756"/>
      <c r="J56" s="757"/>
      <c r="K56" s="758"/>
      <c r="L56" s="758"/>
      <c r="M56" s="757"/>
      <c r="N56" s="782"/>
      <c r="O56" s="783"/>
      <c r="P56" s="757"/>
      <c r="Q56" s="784"/>
      <c r="R56" s="784"/>
      <c r="S56" s="785"/>
      <c r="T56" s="787"/>
      <c r="U56" s="759"/>
      <c r="V56" s="757"/>
      <c r="W56" s="760"/>
      <c r="X56" s="760"/>
      <c r="Y56" s="757"/>
      <c r="Z56" s="786"/>
      <c r="AA56" s="759" t="str">
        <f>VLOOKUP(B56,Спартакиада!$B$6:$R$67,17,0)</f>
        <v>41-48</v>
      </c>
      <c r="AB56" s="757">
        <f>VLOOKUP(AA56,Очки!$A$2:$B$98,2,0)</f>
        <v>0</v>
      </c>
      <c r="AC56" s="760">
        <f>VLOOKUP(B56,Спартакиада!$B$6:$R$67,8,0)</f>
        <v>5</v>
      </c>
      <c r="AD56" s="760">
        <f>VLOOKUP(B56,Спартакиада!$B$6:$R$67,16,0)</f>
        <v>3</v>
      </c>
      <c r="AE56" s="757">
        <f>ROUND(10*AD56/(AC56*2),1)</f>
        <v>3</v>
      </c>
      <c r="AF56" s="786">
        <f>AB56+AE56</f>
        <v>3</v>
      </c>
      <c r="AG56" s="761"/>
      <c r="AH56" s="761"/>
      <c r="AI56" s="762"/>
      <c r="AJ56" s="762"/>
      <c r="AK56" s="757"/>
      <c r="AL56" s="787"/>
      <c r="AM56" s="810">
        <f>AL56+AF56+Z56+T56+N56+H56</f>
        <v>3</v>
      </c>
      <c r="AN56" s="110"/>
    </row>
    <row r="57" spans="1:40" ht="13.5" thickBot="1">
      <c r="A57" s="10">
        <v>54</v>
      </c>
      <c r="B57" s="47" t="s">
        <v>118</v>
      </c>
      <c r="C57" s="334"/>
      <c r="D57" s="335"/>
      <c r="E57" s="336"/>
      <c r="F57" s="336"/>
      <c r="G57" s="747"/>
      <c r="H57" s="809"/>
      <c r="I57" s="756"/>
      <c r="J57" s="757"/>
      <c r="K57" s="758"/>
      <c r="L57" s="758"/>
      <c r="M57" s="757"/>
      <c r="N57" s="782"/>
      <c r="O57" s="783"/>
      <c r="P57" s="757"/>
      <c r="Q57" s="784"/>
      <c r="R57" s="784"/>
      <c r="S57" s="785"/>
      <c r="T57" s="787"/>
      <c r="U57" s="759">
        <f>VLOOKUP(B57,ФФП!$C$7:$S$68,17,0)</f>
        <v>0</v>
      </c>
      <c r="V57" s="757">
        <f>VLOOKUP(U57,Очки!$A$2:$B$98,2,0)</f>
        <v>0</v>
      </c>
      <c r="W57" s="760">
        <f>VLOOKUP(B57,ФФП!$C$7:$S$68,9,0)</f>
        <v>5</v>
      </c>
      <c r="X57" s="760">
        <f>VLOOKUP(B57,ФФП!$C$7:$S$68,8,0)</f>
        <v>2</v>
      </c>
      <c r="Y57" s="757">
        <f>ROUND(10*X57/(W57*2),1)</f>
        <v>2</v>
      </c>
      <c r="Z57" s="786">
        <f>V57+Y57</f>
        <v>2</v>
      </c>
      <c r="AA57" s="759"/>
      <c r="AB57" s="757"/>
      <c r="AC57" s="760"/>
      <c r="AD57" s="760"/>
      <c r="AE57" s="757"/>
      <c r="AF57" s="786"/>
      <c r="AG57" s="761"/>
      <c r="AH57" s="761"/>
      <c r="AI57" s="762"/>
      <c r="AJ57" s="762"/>
      <c r="AK57" s="757"/>
      <c r="AL57" s="787"/>
      <c r="AM57" s="810">
        <f>AL57+AF57+Z57+T57+N57+H57</f>
        <v>2</v>
      </c>
      <c r="AN57" s="110"/>
    </row>
    <row r="58" spans="1:40" ht="13.5" thickBot="1">
      <c r="A58" s="11">
        <v>55</v>
      </c>
      <c r="B58" s="47" t="s">
        <v>481</v>
      </c>
      <c r="C58" s="334"/>
      <c r="D58" s="335"/>
      <c r="E58" s="336"/>
      <c r="F58" s="336"/>
      <c r="G58" s="747"/>
      <c r="H58" s="809"/>
      <c r="I58" s="756"/>
      <c r="J58" s="757"/>
      <c r="K58" s="758"/>
      <c r="L58" s="758"/>
      <c r="M58" s="757"/>
      <c r="N58" s="782"/>
      <c r="O58" s="783"/>
      <c r="P58" s="757"/>
      <c r="Q58" s="784"/>
      <c r="R58" s="784"/>
      <c r="S58" s="785"/>
      <c r="T58" s="787"/>
      <c r="U58" s="759"/>
      <c r="V58" s="757"/>
      <c r="W58" s="760"/>
      <c r="X58" s="760"/>
      <c r="Y58" s="757"/>
      <c r="Z58" s="786"/>
      <c r="AA58" s="759" t="str">
        <f>VLOOKUP(B58,Спартакиада!$B$6:$R$67,17,0)</f>
        <v>41-48</v>
      </c>
      <c r="AB58" s="757">
        <f>VLOOKUP(AA58,Очки!$A$2:$B$98,2,0)</f>
        <v>0</v>
      </c>
      <c r="AC58" s="760">
        <f>VLOOKUP(B58,Спартакиада!$B$6:$R$67,8,0)</f>
        <v>5</v>
      </c>
      <c r="AD58" s="760">
        <f>VLOOKUP(B58,Спартакиада!$B$6:$R$67,16,0)</f>
        <v>2</v>
      </c>
      <c r="AE58" s="757">
        <f>ROUND(10*AD58/(AC58*2),1)</f>
        <v>2</v>
      </c>
      <c r="AF58" s="786">
        <f>AB58+AE58</f>
        <v>2</v>
      </c>
      <c r="AG58" s="761"/>
      <c r="AH58" s="761"/>
      <c r="AI58" s="762"/>
      <c r="AJ58" s="762"/>
      <c r="AK58" s="757"/>
      <c r="AL58" s="787"/>
      <c r="AM58" s="810">
        <f>AL58+AF58+Z58+T58+N58+H58</f>
        <v>2</v>
      </c>
      <c r="AN58" s="110"/>
    </row>
    <row r="59" spans="1:40" ht="13.5" thickBot="1">
      <c r="A59" s="10">
        <v>56</v>
      </c>
      <c r="B59" s="47" t="s">
        <v>482</v>
      </c>
      <c r="C59" s="334"/>
      <c r="D59" s="335"/>
      <c r="E59" s="336"/>
      <c r="F59" s="336"/>
      <c r="G59" s="747"/>
      <c r="H59" s="809"/>
      <c r="I59" s="756"/>
      <c r="J59" s="757"/>
      <c r="K59" s="758"/>
      <c r="L59" s="758"/>
      <c r="M59" s="757"/>
      <c r="N59" s="782"/>
      <c r="O59" s="783"/>
      <c r="P59" s="757"/>
      <c r="Q59" s="784"/>
      <c r="R59" s="784"/>
      <c r="S59" s="785"/>
      <c r="T59" s="787"/>
      <c r="U59" s="759"/>
      <c r="V59" s="757"/>
      <c r="W59" s="760"/>
      <c r="X59" s="760"/>
      <c r="Y59" s="757"/>
      <c r="Z59" s="786"/>
      <c r="AA59" s="759" t="str">
        <f>VLOOKUP(B59,Спартакиада!$B$6:$R$67,17,0)</f>
        <v>41-48</v>
      </c>
      <c r="AB59" s="757">
        <f>VLOOKUP(AA59,Очки!$A$2:$B$98,2,0)</f>
        <v>0</v>
      </c>
      <c r="AC59" s="760">
        <f>VLOOKUP(B59,Спартакиада!$B$6:$R$67,8,0)</f>
        <v>5</v>
      </c>
      <c r="AD59" s="760">
        <f>VLOOKUP(B59,Спартакиада!$B$6:$R$67,16,0)</f>
        <v>2</v>
      </c>
      <c r="AE59" s="757">
        <f>ROUND(10*AD59/(AC59*2),1)</f>
        <v>2</v>
      </c>
      <c r="AF59" s="786">
        <f>AB59+AE59</f>
        <v>2</v>
      </c>
      <c r="AG59" s="761"/>
      <c r="AH59" s="761"/>
      <c r="AI59" s="762"/>
      <c r="AJ59" s="762"/>
      <c r="AK59" s="757"/>
      <c r="AL59" s="787"/>
      <c r="AM59" s="810">
        <f>AL59+AF59+Z59+T59+N59+H59</f>
        <v>2</v>
      </c>
      <c r="AN59" s="110"/>
    </row>
    <row r="60" spans="1:40" ht="13.5" thickBot="1">
      <c r="A60" s="11">
        <v>57</v>
      </c>
      <c r="B60" s="47" t="s">
        <v>921</v>
      </c>
      <c r="C60" s="334"/>
      <c r="D60" s="335"/>
      <c r="E60" s="336"/>
      <c r="F60" s="336"/>
      <c r="G60" s="747"/>
      <c r="H60" s="809"/>
      <c r="I60" s="756"/>
      <c r="J60" s="757"/>
      <c r="K60" s="758"/>
      <c r="L60" s="758"/>
      <c r="M60" s="757"/>
      <c r="N60" s="782"/>
      <c r="O60" s="783"/>
      <c r="P60" s="757"/>
      <c r="Q60" s="784"/>
      <c r="R60" s="784"/>
      <c r="S60" s="785"/>
      <c r="T60" s="787"/>
      <c r="U60" s="759"/>
      <c r="V60" s="757"/>
      <c r="W60" s="760"/>
      <c r="X60" s="760"/>
      <c r="Y60" s="757"/>
      <c r="Z60" s="786"/>
      <c r="AA60" s="759" t="str">
        <f>VLOOKUP(B60,Спартакиада!$B$6:$R$67,17,0)</f>
        <v>25-32</v>
      </c>
      <c r="AB60" s="757">
        <f>VLOOKUP(AA60,Очки!$A$2:$B$98,2,0)</f>
        <v>4.5</v>
      </c>
      <c r="AC60" s="760">
        <f>VLOOKUP(B60,Спартакиада!$B$6:$R$67,8,0)</f>
        <v>5</v>
      </c>
      <c r="AD60" s="760">
        <f>VLOOKUP(B60,Спартакиада!$B$6:$R$67,16,0)</f>
        <v>5</v>
      </c>
      <c r="AE60" s="757">
        <f>ROUND(10*AD60/(AC60*2),1)</f>
        <v>5</v>
      </c>
      <c r="AF60" s="786"/>
      <c r="AG60" s="761" t="str">
        <f>VLOOKUP(B60,Форвард!$C$6:$S$51,17,FALSE)</f>
        <v>31-36</v>
      </c>
      <c r="AH60" s="761">
        <f>VLOOKUP(AG60,Очки!$A$2:$B$97,2,0)</f>
        <v>0.5</v>
      </c>
      <c r="AI60" s="762">
        <f>VLOOKUP(B60,Форвард!$C$6:$S$51,8,FALSE)</f>
        <v>5</v>
      </c>
      <c r="AJ60" s="762">
        <f>VLOOKUP(B60,Форвард!$C$6:$S$51,16,FALSE)</f>
        <v>0</v>
      </c>
      <c r="AK60" s="757">
        <f>ROUND(10*AJ60/(AI60*2),1)</f>
        <v>0</v>
      </c>
      <c r="AL60" s="787">
        <f>AH60+AK60</f>
        <v>0.5</v>
      </c>
      <c r="AM60" s="810">
        <f>AL60+AF60+Z60+T60+N60+H60</f>
        <v>0.5</v>
      </c>
      <c r="AN60" s="110"/>
    </row>
    <row r="61" spans="1:40" ht="13.5" thickBot="1">
      <c r="A61" s="10">
        <v>58</v>
      </c>
      <c r="B61" s="47" t="s">
        <v>288</v>
      </c>
      <c r="C61" s="334">
        <f>VLOOKUP(B61,'Профи-Опен'!$C$6:$T$51,18,0)</f>
        <v>35</v>
      </c>
      <c r="D61" s="335">
        <f>VLOOKUP(C61,Очки!$A$2:$B$98,2,0)</f>
        <v>0</v>
      </c>
      <c r="E61" s="336">
        <f>VLOOKUP(B61,'Профи-Опен'!$C$6:$S$51,8,0)</f>
        <v>5</v>
      </c>
      <c r="F61" s="336">
        <f>VLOOKUP(B61,'Профи-Опен'!$C$6:$T$51,17,0)</f>
        <v>0</v>
      </c>
      <c r="G61" s="747">
        <f>ROUND(10*F61/(E61*2),1)</f>
        <v>0</v>
      </c>
      <c r="H61" s="809">
        <f>D61+G61</f>
        <v>0</v>
      </c>
      <c r="I61" s="756"/>
      <c r="J61" s="757"/>
      <c r="K61" s="758"/>
      <c r="L61" s="758"/>
      <c r="M61" s="757"/>
      <c r="N61" s="782"/>
      <c r="O61" s="783"/>
      <c r="P61" s="757"/>
      <c r="Q61" s="784"/>
      <c r="R61" s="784"/>
      <c r="S61" s="785"/>
      <c r="T61" s="787"/>
      <c r="U61" s="759"/>
      <c r="V61" s="757"/>
      <c r="W61" s="760"/>
      <c r="X61" s="760"/>
      <c r="Y61" s="757"/>
      <c r="Z61" s="786"/>
      <c r="AA61" s="759"/>
      <c r="AB61" s="757"/>
      <c r="AC61" s="760"/>
      <c r="AD61" s="760"/>
      <c r="AE61" s="757"/>
      <c r="AF61" s="786"/>
      <c r="AG61" s="761"/>
      <c r="AH61" s="761"/>
      <c r="AI61" s="762"/>
      <c r="AJ61" s="762"/>
      <c r="AK61" s="757"/>
      <c r="AL61" s="787"/>
      <c r="AM61" s="810">
        <f>AL61+AF61+Z61+T61+N61+H61</f>
        <v>0</v>
      </c>
      <c r="AN61" s="110"/>
    </row>
    <row r="62" spans="1:40" ht="13.5" thickBot="1">
      <c r="A62" s="11">
        <v>59</v>
      </c>
      <c r="B62" s="48" t="s">
        <v>291</v>
      </c>
      <c r="C62" s="334"/>
      <c r="D62" s="335"/>
      <c r="E62" s="336"/>
      <c r="F62" s="336"/>
      <c r="G62" s="747"/>
      <c r="H62" s="812"/>
      <c r="I62" s="813"/>
      <c r="J62" s="814"/>
      <c r="K62" s="815"/>
      <c r="L62" s="815"/>
      <c r="M62" s="814"/>
      <c r="N62" s="816"/>
      <c r="O62" s="817"/>
      <c r="P62" s="817"/>
      <c r="Q62" s="818"/>
      <c r="R62" s="818"/>
      <c r="S62" s="819"/>
      <c r="T62" s="816"/>
      <c r="U62" s="820">
        <f>VLOOKUP(B62,ФФП!$C$7:$S$68,17,0)</f>
        <v>0</v>
      </c>
      <c r="V62" s="814">
        <f>VLOOKUP(U62,Очки!$A$2:$B$98,2,0)</f>
        <v>0</v>
      </c>
      <c r="W62" s="821">
        <f>VLOOKUP(B62,ФФП!$C$7:$S$68,9,0)</f>
        <v>5</v>
      </c>
      <c r="X62" s="821">
        <f>VLOOKUP(B62,ФФП!$C$7:$S$68,8,0)</f>
        <v>-5</v>
      </c>
      <c r="Y62" s="814">
        <f>ROUND(10*X62/(W62*2),1)</f>
        <v>-5</v>
      </c>
      <c r="Z62" s="822">
        <f>V62+Y62</f>
        <v>-5</v>
      </c>
      <c r="AA62" s="820"/>
      <c r="AB62" s="814"/>
      <c r="AC62" s="821"/>
      <c r="AD62" s="821"/>
      <c r="AE62" s="814"/>
      <c r="AF62" s="822">
        <f>AB62+AE62</f>
        <v>0</v>
      </c>
      <c r="AG62" s="823"/>
      <c r="AH62" s="823"/>
      <c r="AI62" s="824"/>
      <c r="AJ62" s="824"/>
      <c r="AK62" s="814"/>
      <c r="AL62" s="825"/>
      <c r="AM62" s="826">
        <f>AL62+AF62+Z62+T62+N62+H62</f>
        <v>-5</v>
      </c>
      <c r="AN62" s="110"/>
    </row>
    <row r="64" spans="1:2" ht="12.75">
      <c r="A64" s="121"/>
      <c r="B64" s="8" t="s">
        <v>526</v>
      </c>
    </row>
  </sheetData>
  <sheetProtection/>
  <autoFilter ref="A3:AS62">
    <sortState ref="A4:AS64">
      <sortCondition descending="1" sortBy="value" ref="AM4:AM64"/>
    </sortState>
  </autoFilter>
  <mergeCells count="11">
    <mergeCell ref="AN2:AN3"/>
    <mergeCell ref="A1:AM1"/>
    <mergeCell ref="A2:A3"/>
    <mergeCell ref="B2:B3"/>
    <mergeCell ref="AM2:AM3"/>
    <mergeCell ref="C2:F2"/>
    <mergeCell ref="O2:R2"/>
    <mergeCell ref="AG2:AJ2"/>
    <mergeCell ref="I2:L2"/>
    <mergeCell ref="U2:Z2"/>
    <mergeCell ref="AA2:A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C2" sqref="C2:K33"/>
    </sheetView>
  </sheetViews>
  <sheetFormatPr defaultColWidth="9.140625" defaultRowHeight="15"/>
  <sheetData>
    <row r="1" spans="1:15" ht="15">
      <c r="A1" s="618" t="s">
        <v>70</v>
      </c>
      <c r="B1" s="619" t="s">
        <v>71</v>
      </c>
      <c r="C1" s="619" t="s">
        <v>2</v>
      </c>
      <c r="D1" s="619" t="s">
        <v>3</v>
      </c>
      <c r="E1" s="619" t="s">
        <v>4</v>
      </c>
      <c r="F1" s="619" t="s">
        <v>5</v>
      </c>
      <c r="G1" s="619" t="s">
        <v>240</v>
      </c>
      <c r="H1" s="619" t="s">
        <v>715</v>
      </c>
      <c r="I1" s="619" t="s">
        <v>76</v>
      </c>
      <c r="J1" s="619" t="s">
        <v>774</v>
      </c>
      <c r="K1" s="619" t="s">
        <v>775</v>
      </c>
      <c r="L1" s="619" t="s">
        <v>776</v>
      </c>
      <c r="M1" s="619" t="s">
        <v>777</v>
      </c>
      <c r="N1" s="619" t="s">
        <v>778</v>
      </c>
      <c r="O1" s="620" t="s">
        <v>779</v>
      </c>
    </row>
    <row r="2" spans="1:15" ht="24.75">
      <c r="A2" s="621">
        <v>1</v>
      </c>
      <c r="B2" s="614" t="s">
        <v>20</v>
      </c>
      <c r="C2" s="614">
        <v>12</v>
      </c>
      <c r="D2" s="614">
        <v>7</v>
      </c>
      <c r="E2" s="614">
        <v>3</v>
      </c>
      <c r="F2" s="614">
        <v>2</v>
      </c>
      <c r="G2" s="615">
        <v>42629</v>
      </c>
      <c r="H2" s="614">
        <v>7</v>
      </c>
      <c r="I2" s="616">
        <v>24</v>
      </c>
      <c r="J2" s="614">
        <v>859</v>
      </c>
      <c r="K2" s="614">
        <v>22</v>
      </c>
      <c r="L2" s="615">
        <v>42491</v>
      </c>
      <c r="M2" s="614" t="s">
        <v>780</v>
      </c>
      <c r="N2" s="614" t="s">
        <v>781</v>
      </c>
      <c r="O2" s="622">
        <v>42411</v>
      </c>
    </row>
    <row r="3" spans="1:15" ht="48.75">
      <c r="A3" s="621">
        <v>2</v>
      </c>
      <c r="B3" s="614" t="s">
        <v>225</v>
      </c>
      <c r="C3" s="614">
        <v>12</v>
      </c>
      <c r="D3" s="614">
        <v>6</v>
      </c>
      <c r="E3" s="614">
        <v>5</v>
      </c>
      <c r="F3" s="614">
        <v>1</v>
      </c>
      <c r="G3" s="614" t="s">
        <v>782</v>
      </c>
      <c r="H3" s="614">
        <v>7</v>
      </c>
      <c r="I3" s="616">
        <v>23</v>
      </c>
      <c r="J3" s="614">
        <v>822</v>
      </c>
      <c r="K3" s="614">
        <v>0</v>
      </c>
      <c r="L3" s="615">
        <v>42401</v>
      </c>
      <c r="M3" s="614" t="s">
        <v>783</v>
      </c>
      <c r="N3" s="614" t="s">
        <v>784</v>
      </c>
      <c r="O3" s="623">
        <v>44501</v>
      </c>
    </row>
    <row r="4" spans="1:15" ht="15">
      <c r="A4" s="621">
        <v>3</v>
      </c>
      <c r="B4" s="614" t="s">
        <v>119</v>
      </c>
      <c r="C4" s="614">
        <v>12</v>
      </c>
      <c r="D4" s="614">
        <v>6</v>
      </c>
      <c r="E4" s="614">
        <v>4</v>
      </c>
      <c r="F4" s="614">
        <v>2</v>
      </c>
      <c r="G4" s="615">
        <v>42725</v>
      </c>
      <c r="H4" s="614">
        <v>9</v>
      </c>
      <c r="I4" s="616">
        <v>22</v>
      </c>
      <c r="J4" s="614">
        <v>834</v>
      </c>
      <c r="K4" s="614">
        <v>4</v>
      </c>
      <c r="L4" s="615">
        <v>42430</v>
      </c>
      <c r="M4" s="614" t="s">
        <v>785</v>
      </c>
      <c r="N4" s="614" t="s">
        <v>786</v>
      </c>
      <c r="O4" s="623">
        <v>19299</v>
      </c>
    </row>
    <row r="5" spans="1:15" ht="24.75">
      <c r="A5" s="621">
        <v>4</v>
      </c>
      <c r="B5" s="614" t="s">
        <v>566</v>
      </c>
      <c r="C5" s="614">
        <v>12</v>
      </c>
      <c r="D5" s="614">
        <v>4</v>
      </c>
      <c r="E5" s="614">
        <v>5</v>
      </c>
      <c r="F5" s="614">
        <v>3</v>
      </c>
      <c r="G5" s="614" t="s">
        <v>724</v>
      </c>
      <c r="H5" s="614">
        <v>2</v>
      </c>
      <c r="I5" s="616">
        <v>17</v>
      </c>
      <c r="J5" s="614">
        <v>853</v>
      </c>
      <c r="K5" s="614">
        <v>11</v>
      </c>
      <c r="L5" s="615">
        <v>42552</v>
      </c>
      <c r="M5" s="614" t="s">
        <v>787</v>
      </c>
      <c r="N5" s="614" t="s">
        <v>788</v>
      </c>
      <c r="O5" s="623">
        <v>30590</v>
      </c>
    </row>
    <row r="6" spans="1:15" ht="15">
      <c r="A6" s="621">
        <v>5</v>
      </c>
      <c r="B6" s="614" t="s">
        <v>123</v>
      </c>
      <c r="C6" s="614">
        <v>11</v>
      </c>
      <c r="D6" s="614">
        <v>6</v>
      </c>
      <c r="E6" s="614">
        <v>3</v>
      </c>
      <c r="F6" s="614">
        <v>2</v>
      </c>
      <c r="G6" s="615">
        <v>42724</v>
      </c>
      <c r="H6" s="614">
        <v>8</v>
      </c>
      <c r="I6" s="616">
        <v>21</v>
      </c>
      <c r="J6" s="614">
        <v>730</v>
      </c>
      <c r="K6" s="614">
        <v>18</v>
      </c>
      <c r="L6" s="615">
        <v>42370</v>
      </c>
      <c r="M6" s="614" t="s">
        <v>789</v>
      </c>
      <c r="N6" s="614" t="s">
        <v>790</v>
      </c>
      <c r="O6" s="623">
        <v>35704</v>
      </c>
    </row>
    <row r="7" spans="1:15" ht="24.75">
      <c r="A7" s="621">
        <v>6</v>
      </c>
      <c r="B7" s="614" t="s">
        <v>279</v>
      </c>
      <c r="C7" s="614">
        <v>11</v>
      </c>
      <c r="D7" s="614">
        <v>6</v>
      </c>
      <c r="E7" s="614">
        <v>0</v>
      </c>
      <c r="F7" s="614">
        <v>5</v>
      </c>
      <c r="G7" s="614" t="s">
        <v>738</v>
      </c>
      <c r="H7" s="614">
        <v>1</v>
      </c>
      <c r="I7" s="616">
        <v>18</v>
      </c>
      <c r="J7" s="614">
        <v>691</v>
      </c>
      <c r="K7" s="614">
        <v>10</v>
      </c>
      <c r="L7" s="614">
        <v>1</v>
      </c>
      <c r="M7" s="614" t="s">
        <v>791</v>
      </c>
      <c r="N7" s="614" t="s">
        <v>792</v>
      </c>
      <c r="O7" s="623">
        <v>16711</v>
      </c>
    </row>
    <row r="8" spans="1:15" ht="36.75">
      <c r="A8" s="621">
        <v>7</v>
      </c>
      <c r="B8" s="614" t="s">
        <v>716</v>
      </c>
      <c r="C8" s="614">
        <v>11</v>
      </c>
      <c r="D8" s="614">
        <v>4</v>
      </c>
      <c r="E8" s="614">
        <v>5</v>
      </c>
      <c r="F8" s="614">
        <v>2</v>
      </c>
      <c r="G8" s="614" t="s">
        <v>793</v>
      </c>
      <c r="H8" s="614">
        <v>6</v>
      </c>
      <c r="I8" s="616">
        <v>17</v>
      </c>
      <c r="J8" s="614">
        <v>748</v>
      </c>
      <c r="K8" s="614">
        <v>17</v>
      </c>
      <c r="L8" s="615">
        <v>42370</v>
      </c>
      <c r="M8" s="614" t="s">
        <v>794</v>
      </c>
      <c r="N8" s="614" t="s">
        <v>795</v>
      </c>
      <c r="O8" s="623">
        <v>41944</v>
      </c>
    </row>
    <row r="9" spans="1:15" ht="24.75">
      <c r="A9" s="621">
        <v>8</v>
      </c>
      <c r="B9" s="614" t="s">
        <v>796</v>
      </c>
      <c r="C9" s="614">
        <v>11</v>
      </c>
      <c r="D9" s="614">
        <v>5</v>
      </c>
      <c r="E9" s="614">
        <v>2</v>
      </c>
      <c r="F9" s="614">
        <v>4</v>
      </c>
      <c r="G9" s="614" t="s">
        <v>797</v>
      </c>
      <c r="H9" s="614">
        <v>1</v>
      </c>
      <c r="I9" s="616">
        <v>17</v>
      </c>
      <c r="J9" s="614">
        <v>774</v>
      </c>
      <c r="K9" s="614">
        <v>17</v>
      </c>
      <c r="L9" s="614">
        <v>1</v>
      </c>
      <c r="M9" s="614" t="s">
        <v>798</v>
      </c>
      <c r="N9" s="614" t="s">
        <v>799</v>
      </c>
      <c r="O9" s="623">
        <v>28430</v>
      </c>
    </row>
    <row r="10" spans="1:15" ht="15">
      <c r="A10" s="621">
        <v>9</v>
      </c>
      <c r="B10" s="614" t="s">
        <v>718</v>
      </c>
      <c r="C10" s="614">
        <v>9</v>
      </c>
      <c r="D10" s="614">
        <v>5</v>
      </c>
      <c r="E10" s="614">
        <v>1</v>
      </c>
      <c r="F10" s="614">
        <v>3</v>
      </c>
      <c r="G10" s="615">
        <v>42631</v>
      </c>
      <c r="H10" s="614">
        <v>9</v>
      </c>
      <c r="I10" s="616">
        <v>16</v>
      </c>
      <c r="J10" s="614">
        <v>668</v>
      </c>
      <c r="K10" s="614">
        <v>11</v>
      </c>
      <c r="L10" s="615">
        <v>42401</v>
      </c>
      <c r="M10" s="614" t="s">
        <v>800</v>
      </c>
      <c r="N10" s="614" t="s">
        <v>801</v>
      </c>
      <c r="O10" s="622">
        <v>42533</v>
      </c>
    </row>
    <row r="11" spans="1:15" ht="24.75">
      <c r="A11" s="621">
        <v>10</v>
      </c>
      <c r="B11" s="614" t="s">
        <v>124</v>
      </c>
      <c r="C11" s="614">
        <v>9</v>
      </c>
      <c r="D11" s="614">
        <v>5</v>
      </c>
      <c r="E11" s="614">
        <v>1</v>
      </c>
      <c r="F11" s="614">
        <v>3</v>
      </c>
      <c r="G11" s="615">
        <v>42594</v>
      </c>
      <c r="H11" s="614">
        <v>4</v>
      </c>
      <c r="I11" s="616">
        <v>16</v>
      </c>
      <c r="J11" s="614">
        <v>583</v>
      </c>
      <c r="K11" s="614">
        <v>11</v>
      </c>
      <c r="L11" s="615">
        <v>42522</v>
      </c>
      <c r="M11" s="614" t="s">
        <v>802</v>
      </c>
      <c r="N11" s="614" t="s">
        <v>803</v>
      </c>
      <c r="O11" s="623">
        <v>43009</v>
      </c>
    </row>
    <row r="12" spans="1:15" ht="24.75">
      <c r="A12" s="621">
        <v>11</v>
      </c>
      <c r="B12" s="614" t="s">
        <v>284</v>
      </c>
      <c r="C12" s="614">
        <v>9</v>
      </c>
      <c r="D12" s="614">
        <v>5</v>
      </c>
      <c r="E12" s="614">
        <v>1</v>
      </c>
      <c r="F12" s="614">
        <v>3</v>
      </c>
      <c r="G12" s="614" t="s">
        <v>717</v>
      </c>
      <c r="H12" s="614">
        <v>6</v>
      </c>
      <c r="I12" s="616">
        <v>16</v>
      </c>
      <c r="J12" s="614">
        <v>568</v>
      </c>
      <c r="K12" s="614">
        <v>9</v>
      </c>
      <c r="L12" s="614" t="s">
        <v>804</v>
      </c>
      <c r="M12" s="614" t="s">
        <v>805</v>
      </c>
      <c r="N12" s="614" t="s">
        <v>806</v>
      </c>
      <c r="O12" s="623">
        <v>14154</v>
      </c>
    </row>
    <row r="13" spans="1:15" ht="36.75">
      <c r="A13" s="621">
        <v>12</v>
      </c>
      <c r="B13" s="614" t="s">
        <v>410</v>
      </c>
      <c r="C13" s="614">
        <v>9</v>
      </c>
      <c r="D13" s="614">
        <v>4</v>
      </c>
      <c r="E13" s="614">
        <v>2</v>
      </c>
      <c r="F13" s="614">
        <v>3</v>
      </c>
      <c r="G13" s="614" t="s">
        <v>719</v>
      </c>
      <c r="H13" s="614">
        <v>-1</v>
      </c>
      <c r="I13" s="616">
        <v>14</v>
      </c>
      <c r="J13" s="614">
        <v>535</v>
      </c>
      <c r="K13" s="614">
        <v>17</v>
      </c>
      <c r="L13" s="614" t="s">
        <v>807</v>
      </c>
      <c r="M13" s="614" t="s">
        <v>808</v>
      </c>
      <c r="N13" s="614" t="s">
        <v>809</v>
      </c>
      <c r="O13" s="623">
        <v>41913</v>
      </c>
    </row>
    <row r="14" spans="1:15" ht="36.75">
      <c r="A14" s="621">
        <v>13</v>
      </c>
      <c r="B14" s="614" t="s">
        <v>568</v>
      </c>
      <c r="C14" s="614">
        <v>9</v>
      </c>
      <c r="D14" s="614">
        <v>3</v>
      </c>
      <c r="E14" s="614">
        <v>3</v>
      </c>
      <c r="F14" s="614">
        <v>3</v>
      </c>
      <c r="G14" s="614" t="s">
        <v>720</v>
      </c>
      <c r="H14" s="614">
        <v>-3</v>
      </c>
      <c r="I14" s="616">
        <v>12</v>
      </c>
      <c r="J14" s="614">
        <v>584</v>
      </c>
      <c r="K14" s="614">
        <v>7</v>
      </c>
      <c r="L14" s="615">
        <v>42430</v>
      </c>
      <c r="M14" s="614" t="s">
        <v>810</v>
      </c>
      <c r="N14" s="614" t="s">
        <v>811</v>
      </c>
      <c r="O14" s="623">
        <v>18172</v>
      </c>
    </row>
    <row r="15" spans="1:15" ht="72.75">
      <c r="A15" s="621">
        <v>14</v>
      </c>
      <c r="B15" s="614" t="s">
        <v>812</v>
      </c>
      <c r="C15" s="614">
        <v>9</v>
      </c>
      <c r="D15" s="614">
        <v>3</v>
      </c>
      <c r="E15" s="614">
        <v>3</v>
      </c>
      <c r="F15" s="614">
        <v>3</v>
      </c>
      <c r="G15" s="615">
        <v>42653</v>
      </c>
      <c r="H15" s="614">
        <v>0</v>
      </c>
      <c r="I15" s="616">
        <v>12</v>
      </c>
      <c r="J15" s="614">
        <v>616</v>
      </c>
      <c r="K15" s="614">
        <v>3</v>
      </c>
      <c r="L15" s="615">
        <v>42461</v>
      </c>
      <c r="M15" s="614" t="s">
        <v>813</v>
      </c>
      <c r="N15" s="614" t="s">
        <v>814</v>
      </c>
      <c r="O15" s="623">
        <v>36434</v>
      </c>
    </row>
    <row r="16" spans="1:15" ht="24.75">
      <c r="A16" s="621">
        <v>15</v>
      </c>
      <c r="B16" s="614" t="s">
        <v>486</v>
      </c>
      <c r="C16" s="614">
        <v>9</v>
      </c>
      <c r="D16" s="614">
        <v>3</v>
      </c>
      <c r="E16" s="614">
        <v>3</v>
      </c>
      <c r="F16" s="614">
        <v>3</v>
      </c>
      <c r="G16" s="614" t="s">
        <v>721</v>
      </c>
      <c r="H16" s="614">
        <v>3</v>
      </c>
      <c r="I16" s="616">
        <v>12</v>
      </c>
      <c r="J16" s="614">
        <v>616</v>
      </c>
      <c r="K16" s="614">
        <v>0</v>
      </c>
      <c r="L16" s="615">
        <v>42461</v>
      </c>
      <c r="M16" s="614" t="s">
        <v>790</v>
      </c>
      <c r="N16" s="614" t="s">
        <v>815</v>
      </c>
      <c r="O16" s="623">
        <v>43405</v>
      </c>
    </row>
    <row r="17" spans="1:15" ht="24.75">
      <c r="A17" s="621">
        <v>16</v>
      </c>
      <c r="B17" s="614" t="s">
        <v>816</v>
      </c>
      <c r="C17" s="614">
        <v>9</v>
      </c>
      <c r="D17" s="614">
        <v>3</v>
      </c>
      <c r="E17" s="614">
        <v>2</v>
      </c>
      <c r="F17" s="614">
        <v>4</v>
      </c>
      <c r="G17" s="615">
        <v>42592</v>
      </c>
      <c r="H17" s="614">
        <v>2</v>
      </c>
      <c r="I17" s="616">
        <v>11</v>
      </c>
      <c r="J17" s="614">
        <v>595</v>
      </c>
      <c r="K17" s="614">
        <v>8</v>
      </c>
      <c r="L17" s="615">
        <v>42430</v>
      </c>
      <c r="M17" s="614" t="s">
        <v>817</v>
      </c>
      <c r="N17" s="614" t="s">
        <v>818</v>
      </c>
      <c r="O17" s="623">
        <v>28764</v>
      </c>
    </row>
    <row r="18" spans="1:15" ht="24.75">
      <c r="A18" s="621">
        <v>17</v>
      </c>
      <c r="B18" s="614" t="s">
        <v>286</v>
      </c>
      <c r="C18" s="614">
        <v>7</v>
      </c>
      <c r="D18" s="614">
        <v>3</v>
      </c>
      <c r="E18" s="614">
        <v>0</v>
      </c>
      <c r="F18" s="614">
        <v>4</v>
      </c>
      <c r="G18" s="615">
        <v>42656</v>
      </c>
      <c r="H18" s="614">
        <v>3</v>
      </c>
      <c r="I18" s="616">
        <v>9</v>
      </c>
      <c r="J18" s="614">
        <v>465</v>
      </c>
      <c r="K18" s="614">
        <v>6</v>
      </c>
      <c r="L18" s="615">
        <v>42401</v>
      </c>
      <c r="M18" s="614" t="s">
        <v>819</v>
      </c>
      <c r="N18" s="614" t="s">
        <v>820</v>
      </c>
      <c r="O18" s="623">
        <v>36069</v>
      </c>
    </row>
    <row r="19" spans="1:15" ht="15">
      <c r="A19" s="621">
        <v>18</v>
      </c>
      <c r="B19" s="614" t="s">
        <v>478</v>
      </c>
      <c r="C19" s="614">
        <v>7</v>
      </c>
      <c r="D19" s="614">
        <v>3</v>
      </c>
      <c r="E19" s="614">
        <v>0</v>
      </c>
      <c r="F19" s="614">
        <v>4</v>
      </c>
      <c r="G19" s="615">
        <v>42618</v>
      </c>
      <c r="H19" s="614">
        <v>-4</v>
      </c>
      <c r="I19" s="616">
        <v>9</v>
      </c>
      <c r="J19" s="614">
        <v>428</v>
      </c>
      <c r="K19" s="614">
        <v>6</v>
      </c>
      <c r="L19" s="615">
        <v>42430</v>
      </c>
      <c r="M19" s="614" t="s">
        <v>821</v>
      </c>
      <c r="N19" s="614" t="s">
        <v>822</v>
      </c>
      <c r="O19" s="623">
        <v>32752</v>
      </c>
    </row>
    <row r="20" spans="1:15" ht="15">
      <c r="A20" s="621">
        <v>19</v>
      </c>
      <c r="B20" s="614" t="s">
        <v>15</v>
      </c>
      <c r="C20" s="614">
        <v>7</v>
      </c>
      <c r="D20" s="614">
        <v>3</v>
      </c>
      <c r="E20" s="614">
        <v>0</v>
      </c>
      <c r="F20" s="614">
        <v>4</v>
      </c>
      <c r="G20" s="615">
        <v>42623</v>
      </c>
      <c r="H20" s="614">
        <v>1</v>
      </c>
      <c r="I20" s="616">
        <v>9</v>
      </c>
      <c r="J20" s="614">
        <v>449</v>
      </c>
      <c r="K20" s="614">
        <v>1</v>
      </c>
      <c r="L20" s="614">
        <v>1</v>
      </c>
      <c r="M20" s="614" t="s">
        <v>823</v>
      </c>
      <c r="N20" s="614" t="s">
        <v>824</v>
      </c>
      <c r="O20" s="623">
        <v>21094</v>
      </c>
    </row>
    <row r="21" spans="1:15" ht="15">
      <c r="A21" s="621">
        <v>20</v>
      </c>
      <c r="B21" s="614" t="s">
        <v>460</v>
      </c>
      <c r="C21" s="614">
        <v>7</v>
      </c>
      <c r="D21" s="614">
        <v>3</v>
      </c>
      <c r="E21" s="614">
        <v>0</v>
      </c>
      <c r="F21" s="614">
        <v>4</v>
      </c>
      <c r="G21" s="617">
        <v>42217</v>
      </c>
      <c r="H21" s="614">
        <v>-7</v>
      </c>
      <c r="I21" s="616">
        <v>9</v>
      </c>
      <c r="J21" s="614">
        <v>427</v>
      </c>
      <c r="K21" s="614">
        <v>1</v>
      </c>
      <c r="L21" s="614" t="s">
        <v>825</v>
      </c>
      <c r="M21" s="614" t="s">
        <v>826</v>
      </c>
      <c r="N21" s="614" t="s">
        <v>827</v>
      </c>
      <c r="O21" s="623">
        <v>42309</v>
      </c>
    </row>
    <row r="22" spans="1:15" ht="24.75">
      <c r="A22" s="621">
        <v>21</v>
      </c>
      <c r="B22" s="614" t="s">
        <v>280</v>
      </c>
      <c r="C22" s="614">
        <v>7</v>
      </c>
      <c r="D22" s="614">
        <v>3</v>
      </c>
      <c r="E22" s="614">
        <v>0</v>
      </c>
      <c r="F22" s="614">
        <v>4</v>
      </c>
      <c r="G22" s="615">
        <v>42625</v>
      </c>
      <c r="H22" s="614">
        <v>3</v>
      </c>
      <c r="I22" s="616">
        <v>9</v>
      </c>
      <c r="J22" s="614">
        <v>426</v>
      </c>
      <c r="K22" s="614">
        <v>0</v>
      </c>
      <c r="L22" s="614" t="s">
        <v>828</v>
      </c>
      <c r="M22" s="614" t="s">
        <v>829</v>
      </c>
      <c r="N22" s="614" t="s">
        <v>830</v>
      </c>
      <c r="O22" s="622">
        <v>42684</v>
      </c>
    </row>
    <row r="23" spans="1:15" ht="15">
      <c r="A23" s="621">
        <v>22</v>
      </c>
      <c r="B23" s="614" t="s">
        <v>475</v>
      </c>
      <c r="C23" s="614">
        <v>7</v>
      </c>
      <c r="D23" s="614">
        <v>3</v>
      </c>
      <c r="E23" s="614">
        <v>0</v>
      </c>
      <c r="F23" s="614">
        <v>4</v>
      </c>
      <c r="G23" s="617">
        <v>42248</v>
      </c>
      <c r="H23" s="614">
        <v>-6</v>
      </c>
      <c r="I23" s="616">
        <v>9</v>
      </c>
      <c r="J23" s="614">
        <v>426</v>
      </c>
      <c r="K23" s="614">
        <v>0</v>
      </c>
      <c r="L23" s="615">
        <v>42491</v>
      </c>
      <c r="M23" s="614" t="s">
        <v>831</v>
      </c>
      <c r="N23" s="614" t="s">
        <v>832</v>
      </c>
      <c r="O23" s="623">
        <v>26177</v>
      </c>
    </row>
    <row r="24" spans="1:15" ht="15">
      <c r="A24" s="621">
        <v>23</v>
      </c>
      <c r="B24" s="614" t="s">
        <v>52</v>
      </c>
      <c r="C24" s="614">
        <v>7</v>
      </c>
      <c r="D24" s="614">
        <v>2</v>
      </c>
      <c r="E24" s="614">
        <v>2</v>
      </c>
      <c r="F24" s="614">
        <v>3</v>
      </c>
      <c r="G24" s="615">
        <v>42617</v>
      </c>
      <c r="H24" s="614">
        <v>-5</v>
      </c>
      <c r="I24" s="616">
        <v>8</v>
      </c>
      <c r="J24" s="614">
        <v>437</v>
      </c>
      <c r="K24" s="614">
        <v>3</v>
      </c>
      <c r="L24" s="614" t="s">
        <v>807</v>
      </c>
      <c r="M24" s="614" t="s">
        <v>833</v>
      </c>
      <c r="N24" s="614" t="s">
        <v>822</v>
      </c>
      <c r="O24" s="623">
        <v>18902</v>
      </c>
    </row>
    <row r="25" spans="1:15" ht="24.75">
      <c r="A25" s="621">
        <v>24</v>
      </c>
      <c r="B25" s="614" t="s">
        <v>34</v>
      </c>
      <c r="C25" s="614">
        <v>7</v>
      </c>
      <c r="D25" s="614">
        <v>2</v>
      </c>
      <c r="E25" s="614">
        <v>1</v>
      </c>
      <c r="F25" s="614">
        <v>4</v>
      </c>
      <c r="G25" s="615">
        <v>42526</v>
      </c>
      <c r="H25" s="614">
        <v>-1</v>
      </c>
      <c r="I25" s="616">
        <v>7</v>
      </c>
      <c r="J25" s="614">
        <v>424</v>
      </c>
      <c r="K25" s="614">
        <v>7</v>
      </c>
      <c r="L25" s="614" t="s">
        <v>804</v>
      </c>
      <c r="M25" s="614" t="s">
        <v>834</v>
      </c>
      <c r="N25" s="614" t="s">
        <v>835</v>
      </c>
      <c r="O25" s="623">
        <v>13789</v>
      </c>
    </row>
    <row r="26" spans="1:15" ht="24.75">
      <c r="A26" s="621">
        <v>25</v>
      </c>
      <c r="B26" s="614" t="s">
        <v>473</v>
      </c>
      <c r="C26" s="614">
        <v>7</v>
      </c>
      <c r="D26" s="614">
        <v>2</v>
      </c>
      <c r="E26" s="614">
        <v>1</v>
      </c>
      <c r="F26" s="614">
        <v>4</v>
      </c>
      <c r="G26" s="615">
        <v>42649</v>
      </c>
      <c r="H26" s="614">
        <v>-4</v>
      </c>
      <c r="I26" s="616">
        <v>7</v>
      </c>
      <c r="J26" s="614">
        <v>407</v>
      </c>
      <c r="K26" s="614">
        <v>7</v>
      </c>
      <c r="L26" s="614" t="s">
        <v>836</v>
      </c>
      <c r="M26" s="614" t="s">
        <v>837</v>
      </c>
      <c r="N26" s="614" t="s">
        <v>838</v>
      </c>
      <c r="O26" s="623">
        <v>14519</v>
      </c>
    </row>
    <row r="27" spans="1:15" ht="24.75">
      <c r="A27" s="621">
        <v>26</v>
      </c>
      <c r="B27" s="614" t="s">
        <v>125</v>
      </c>
      <c r="C27" s="614">
        <v>7</v>
      </c>
      <c r="D27" s="614">
        <v>2</v>
      </c>
      <c r="E27" s="614">
        <v>1</v>
      </c>
      <c r="F27" s="614">
        <v>4</v>
      </c>
      <c r="G27" s="617">
        <v>41426</v>
      </c>
      <c r="H27" s="614">
        <v>-7</v>
      </c>
      <c r="I27" s="616">
        <v>7</v>
      </c>
      <c r="J27" s="614">
        <v>441</v>
      </c>
      <c r="K27" s="614">
        <v>4</v>
      </c>
      <c r="L27" s="614">
        <v>1</v>
      </c>
      <c r="M27" s="614" t="s">
        <v>839</v>
      </c>
      <c r="N27" s="614" t="s">
        <v>840</v>
      </c>
      <c r="O27" s="623">
        <v>19998</v>
      </c>
    </row>
    <row r="28" spans="1:15" ht="15">
      <c r="A28" s="621">
        <v>27</v>
      </c>
      <c r="B28" s="614" t="s">
        <v>561</v>
      </c>
      <c r="C28" s="614">
        <v>7</v>
      </c>
      <c r="D28" s="614">
        <v>2</v>
      </c>
      <c r="E28" s="614">
        <v>1</v>
      </c>
      <c r="F28" s="614">
        <v>4</v>
      </c>
      <c r="G28" s="617">
        <v>41974</v>
      </c>
      <c r="H28" s="614">
        <v>-2</v>
      </c>
      <c r="I28" s="616">
        <v>7</v>
      </c>
      <c r="J28" s="614">
        <v>428</v>
      </c>
      <c r="K28" s="614">
        <v>1</v>
      </c>
      <c r="L28" s="614" t="s">
        <v>828</v>
      </c>
      <c r="M28" s="614" t="s">
        <v>841</v>
      </c>
      <c r="N28" s="614" t="s">
        <v>842</v>
      </c>
      <c r="O28" s="623">
        <v>34578</v>
      </c>
    </row>
    <row r="29" spans="1:15" ht="24.75">
      <c r="A29" s="621">
        <v>28</v>
      </c>
      <c r="B29" s="614" t="s">
        <v>411</v>
      </c>
      <c r="C29" s="614">
        <v>7</v>
      </c>
      <c r="D29" s="614">
        <v>2</v>
      </c>
      <c r="E29" s="614">
        <v>1</v>
      </c>
      <c r="F29" s="614">
        <v>4</v>
      </c>
      <c r="G29" s="617">
        <v>41518</v>
      </c>
      <c r="H29" s="614">
        <v>-4</v>
      </c>
      <c r="I29" s="616">
        <v>7</v>
      </c>
      <c r="J29" s="614">
        <v>416</v>
      </c>
      <c r="K29" s="614">
        <v>1</v>
      </c>
      <c r="L29" s="615">
        <v>42370</v>
      </c>
      <c r="M29" s="614" t="s">
        <v>843</v>
      </c>
      <c r="N29" s="614" t="s">
        <v>844</v>
      </c>
      <c r="O29" s="622">
        <v>42622</v>
      </c>
    </row>
    <row r="30" spans="1:15" ht="24.75">
      <c r="A30" s="621">
        <v>29</v>
      </c>
      <c r="B30" s="614" t="s">
        <v>115</v>
      </c>
      <c r="C30" s="614">
        <v>7</v>
      </c>
      <c r="D30" s="614">
        <v>1</v>
      </c>
      <c r="E30" s="614">
        <v>3</v>
      </c>
      <c r="F30" s="614">
        <v>3</v>
      </c>
      <c r="G30" s="617">
        <v>42614</v>
      </c>
      <c r="H30" s="614">
        <v>-7</v>
      </c>
      <c r="I30" s="616">
        <v>6</v>
      </c>
      <c r="J30" s="614">
        <v>437</v>
      </c>
      <c r="K30" s="614">
        <v>7</v>
      </c>
      <c r="L30" s="614">
        <v>1</v>
      </c>
      <c r="M30" s="614" t="s">
        <v>845</v>
      </c>
      <c r="N30" s="614" t="s">
        <v>846</v>
      </c>
      <c r="O30" s="623">
        <v>22920</v>
      </c>
    </row>
    <row r="31" spans="1:15" ht="15">
      <c r="A31" s="621">
        <v>30</v>
      </c>
      <c r="B31" s="614" t="s">
        <v>228</v>
      </c>
      <c r="C31" s="614">
        <v>7</v>
      </c>
      <c r="D31" s="614">
        <v>2</v>
      </c>
      <c r="E31" s="614">
        <v>0</v>
      </c>
      <c r="F31" s="614">
        <v>5</v>
      </c>
      <c r="G31" s="617">
        <v>41821</v>
      </c>
      <c r="H31" s="614">
        <v>-7</v>
      </c>
      <c r="I31" s="616">
        <v>6</v>
      </c>
      <c r="J31" s="614">
        <v>432</v>
      </c>
      <c r="K31" s="614">
        <v>7</v>
      </c>
      <c r="L31" s="615">
        <v>42491</v>
      </c>
      <c r="M31" s="614" t="s">
        <v>847</v>
      </c>
      <c r="N31" s="614" t="s">
        <v>848</v>
      </c>
      <c r="O31" s="623">
        <v>26177</v>
      </c>
    </row>
    <row r="32" spans="1:15" ht="24.75">
      <c r="A32" s="621">
        <v>31</v>
      </c>
      <c r="B32" s="614" t="s">
        <v>117</v>
      </c>
      <c r="C32" s="614">
        <v>7</v>
      </c>
      <c r="D32" s="614">
        <v>2</v>
      </c>
      <c r="E32" s="614">
        <v>0</v>
      </c>
      <c r="F32" s="614">
        <v>5</v>
      </c>
      <c r="G32" s="617">
        <v>41821</v>
      </c>
      <c r="H32" s="614">
        <v>-7</v>
      </c>
      <c r="I32" s="616">
        <v>6</v>
      </c>
      <c r="J32" s="614">
        <v>417</v>
      </c>
      <c r="K32" s="614">
        <v>4</v>
      </c>
      <c r="L32" s="615">
        <v>42401</v>
      </c>
      <c r="M32" s="614" t="s">
        <v>849</v>
      </c>
      <c r="N32" s="614" t="s">
        <v>850</v>
      </c>
      <c r="O32" s="623">
        <v>35309</v>
      </c>
    </row>
    <row r="33" spans="1:15" ht="15.75" thickBot="1">
      <c r="A33" s="624">
        <v>32</v>
      </c>
      <c r="B33" s="625" t="s">
        <v>851</v>
      </c>
      <c r="C33" s="625">
        <v>7</v>
      </c>
      <c r="D33" s="625">
        <v>1</v>
      </c>
      <c r="E33" s="625">
        <v>1</v>
      </c>
      <c r="F33" s="625">
        <v>5</v>
      </c>
      <c r="G33" s="626">
        <v>43405</v>
      </c>
      <c r="H33" s="625">
        <v>-7</v>
      </c>
      <c r="I33" s="627">
        <v>4</v>
      </c>
      <c r="J33" s="625">
        <v>431</v>
      </c>
      <c r="K33" s="625">
        <v>7</v>
      </c>
      <c r="L33" s="625" t="s">
        <v>828</v>
      </c>
      <c r="M33" s="625" t="s">
        <v>798</v>
      </c>
      <c r="N33" s="625" t="s">
        <v>852</v>
      </c>
      <c r="O33" s="628">
        <v>47392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63">
      <selection activeCell="C98" sqref="C98"/>
    </sheetView>
  </sheetViews>
  <sheetFormatPr defaultColWidth="9.140625" defaultRowHeight="15"/>
  <cols>
    <col min="2" max="2" width="6.140625" style="0" customWidth="1"/>
    <col min="3" max="3" width="29.140625" style="0" customWidth="1"/>
    <col min="5" max="5" width="10.28125" style="0" customWidth="1"/>
    <col min="6" max="7" width="9.140625" style="0" customWidth="1"/>
    <col min="19" max="20" width="9.421875" style="120" bestFit="1" customWidth="1"/>
  </cols>
  <sheetData>
    <row r="1" ht="15" customHeight="1">
      <c r="C1" s="3" t="s">
        <v>644</v>
      </c>
    </row>
    <row r="2" spans="3:9" ht="15" customHeight="1">
      <c r="C2" s="2" t="s">
        <v>53</v>
      </c>
      <c r="D2" s="1" t="s">
        <v>54</v>
      </c>
      <c r="E2" s="696">
        <v>42609</v>
      </c>
      <c r="F2" s="697"/>
      <c r="G2" s="1" t="s">
        <v>55</v>
      </c>
      <c r="H2" s="696"/>
      <c r="I2" s="697"/>
    </row>
    <row r="3" spans="3:16" ht="15.75">
      <c r="C3" s="5" t="s">
        <v>56</v>
      </c>
      <c r="D3" s="7" t="s">
        <v>528</v>
      </c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7"/>
    </row>
    <row r="4" ht="15.75" thickBot="1">
      <c r="O4" s="4"/>
    </row>
    <row r="5" spans="1:20" ht="15.75" thickBot="1">
      <c r="A5" s="528"/>
      <c r="B5" s="481" t="s">
        <v>0</v>
      </c>
      <c r="C5" s="522" t="s">
        <v>1</v>
      </c>
      <c r="D5" s="481">
        <v>1</v>
      </c>
      <c r="E5" s="482">
        <v>2</v>
      </c>
      <c r="F5" s="482">
        <v>3</v>
      </c>
      <c r="G5" s="482">
        <v>4</v>
      </c>
      <c r="H5" s="482">
        <v>5</v>
      </c>
      <c r="I5" s="482">
        <v>6</v>
      </c>
      <c r="J5" s="509" t="s">
        <v>2</v>
      </c>
      <c r="K5" s="481" t="s">
        <v>3</v>
      </c>
      <c r="L5" s="482" t="s">
        <v>4</v>
      </c>
      <c r="M5" s="483" t="s">
        <v>5</v>
      </c>
      <c r="N5" s="519" t="s">
        <v>415</v>
      </c>
      <c r="O5" s="485" t="s">
        <v>416</v>
      </c>
      <c r="P5" s="484" t="s">
        <v>7</v>
      </c>
      <c r="Q5" s="483" t="s">
        <v>417</v>
      </c>
      <c r="R5" s="485" t="s">
        <v>9</v>
      </c>
      <c r="S5" s="552" t="s">
        <v>565</v>
      </c>
      <c r="T5" s="552" t="s">
        <v>70</v>
      </c>
    </row>
    <row r="6" spans="1:20" ht="15" customHeight="1">
      <c r="A6" s="695">
        <v>1</v>
      </c>
      <c r="B6" s="486">
        <v>1</v>
      </c>
      <c r="C6" s="523" t="s">
        <v>119</v>
      </c>
      <c r="D6" s="532"/>
      <c r="E6" s="537" t="s">
        <v>431</v>
      </c>
      <c r="F6" s="537" t="s">
        <v>40</v>
      </c>
      <c r="G6" s="537" t="s">
        <v>423</v>
      </c>
      <c r="H6" s="545" t="s">
        <v>106</v>
      </c>
      <c r="I6" s="537" t="s">
        <v>66</v>
      </c>
      <c r="J6" s="510">
        <v>5</v>
      </c>
      <c r="K6" s="486">
        <v>3</v>
      </c>
      <c r="L6" s="487">
        <v>0</v>
      </c>
      <c r="M6" s="488">
        <v>2</v>
      </c>
      <c r="N6" s="520">
        <v>0</v>
      </c>
      <c r="O6" s="514" t="s">
        <v>529</v>
      </c>
      <c r="P6" s="490">
        <v>28</v>
      </c>
      <c r="Q6" s="500">
        <v>10</v>
      </c>
      <c r="R6" s="529">
        <v>9</v>
      </c>
      <c r="S6" s="554">
        <f aca="true" t="shared" si="0" ref="S6:S11">K6*2+L6</f>
        <v>6</v>
      </c>
      <c r="T6" s="529">
        <v>24</v>
      </c>
    </row>
    <row r="7" spans="1:22" ht="15" customHeight="1">
      <c r="A7" s="695"/>
      <c r="B7" s="491">
        <v>2</v>
      </c>
      <c r="C7" s="524" t="s">
        <v>296</v>
      </c>
      <c r="D7" s="542" t="s">
        <v>429</v>
      </c>
      <c r="E7" s="533"/>
      <c r="F7" s="546" t="s">
        <v>66</v>
      </c>
      <c r="G7" s="538" t="s">
        <v>425</v>
      </c>
      <c r="H7" s="538" t="s">
        <v>40</v>
      </c>
      <c r="I7" s="538" t="s">
        <v>438</v>
      </c>
      <c r="J7" s="511">
        <v>5</v>
      </c>
      <c r="K7" s="491">
        <v>3</v>
      </c>
      <c r="L7" s="480">
        <v>0</v>
      </c>
      <c r="M7" s="492">
        <v>2</v>
      </c>
      <c r="N7" s="493">
        <v>0</v>
      </c>
      <c r="O7" s="515" t="s">
        <v>513</v>
      </c>
      <c r="P7" s="494">
        <v>23</v>
      </c>
      <c r="Q7" s="501">
        <v>-2</v>
      </c>
      <c r="R7" s="518">
        <v>9</v>
      </c>
      <c r="S7" s="555">
        <f t="shared" si="0"/>
        <v>6</v>
      </c>
      <c r="T7" s="518">
        <v>24</v>
      </c>
      <c r="V7" s="477"/>
    </row>
    <row r="8" spans="1:22" ht="15" customHeight="1">
      <c r="A8" s="695"/>
      <c r="B8" s="491">
        <v>3</v>
      </c>
      <c r="C8" s="524" t="s">
        <v>278</v>
      </c>
      <c r="D8" s="542" t="s">
        <v>418</v>
      </c>
      <c r="E8" s="546" t="s">
        <v>430</v>
      </c>
      <c r="F8" s="533"/>
      <c r="G8" s="538" t="s">
        <v>65</v>
      </c>
      <c r="H8" s="538" t="s">
        <v>26</v>
      </c>
      <c r="I8" s="538" t="s">
        <v>65</v>
      </c>
      <c r="J8" s="511">
        <v>5</v>
      </c>
      <c r="K8" s="491">
        <v>2</v>
      </c>
      <c r="L8" s="480">
        <v>2</v>
      </c>
      <c r="M8" s="492">
        <v>1</v>
      </c>
      <c r="N8" s="493">
        <v>0</v>
      </c>
      <c r="O8" s="515" t="s">
        <v>504</v>
      </c>
      <c r="P8" s="494">
        <v>23</v>
      </c>
      <c r="Q8" s="501">
        <v>5</v>
      </c>
      <c r="R8" s="518">
        <v>8</v>
      </c>
      <c r="S8" s="555">
        <f t="shared" si="0"/>
        <v>6</v>
      </c>
      <c r="T8" s="518">
        <v>24</v>
      </c>
      <c r="V8" s="477"/>
    </row>
    <row r="9" spans="1:22" ht="15.75" customHeight="1" thickBot="1">
      <c r="A9" s="695"/>
      <c r="B9" s="503">
        <v>4</v>
      </c>
      <c r="C9" s="525" t="s">
        <v>280</v>
      </c>
      <c r="D9" s="543" t="s">
        <v>427</v>
      </c>
      <c r="E9" s="539" t="s">
        <v>26</v>
      </c>
      <c r="F9" s="539" t="s">
        <v>65</v>
      </c>
      <c r="G9" s="534"/>
      <c r="H9" s="539" t="s">
        <v>292</v>
      </c>
      <c r="I9" s="549" t="s">
        <v>438</v>
      </c>
      <c r="J9" s="512">
        <v>5</v>
      </c>
      <c r="K9" s="503">
        <v>2</v>
      </c>
      <c r="L9" s="504">
        <v>1</v>
      </c>
      <c r="M9" s="505">
        <v>2</v>
      </c>
      <c r="N9" s="506">
        <v>0</v>
      </c>
      <c r="O9" s="516" t="s">
        <v>514</v>
      </c>
      <c r="P9" s="507">
        <v>20</v>
      </c>
      <c r="Q9" s="508">
        <v>-10</v>
      </c>
      <c r="R9" s="530">
        <v>7</v>
      </c>
      <c r="S9" s="556">
        <f t="shared" si="0"/>
        <v>5</v>
      </c>
      <c r="T9" s="530">
        <v>24</v>
      </c>
      <c r="V9" s="477"/>
    </row>
    <row r="10" spans="1:22" ht="15.75" customHeight="1" thickTop="1">
      <c r="A10" s="695"/>
      <c r="B10" s="486">
        <v>5</v>
      </c>
      <c r="C10" s="523" t="s">
        <v>478</v>
      </c>
      <c r="D10" s="547" t="s">
        <v>428</v>
      </c>
      <c r="E10" s="537" t="s">
        <v>418</v>
      </c>
      <c r="F10" s="537" t="s">
        <v>425</v>
      </c>
      <c r="G10" s="537" t="s">
        <v>530</v>
      </c>
      <c r="H10" s="536"/>
      <c r="I10" s="537" t="s">
        <v>419</v>
      </c>
      <c r="J10" s="510">
        <v>5</v>
      </c>
      <c r="K10" s="486">
        <v>2</v>
      </c>
      <c r="L10" s="487">
        <v>0</v>
      </c>
      <c r="M10" s="488">
        <v>3</v>
      </c>
      <c r="N10" s="489">
        <v>0</v>
      </c>
      <c r="O10" s="514" t="s">
        <v>511</v>
      </c>
      <c r="P10" s="490">
        <v>23</v>
      </c>
      <c r="Q10" s="500">
        <v>-5</v>
      </c>
      <c r="R10" s="529">
        <v>6</v>
      </c>
      <c r="S10" s="554">
        <f t="shared" si="0"/>
        <v>4</v>
      </c>
      <c r="T10" s="529">
        <v>25</v>
      </c>
      <c r="V10" s="477"/>
    </row>
    <row r="11" spans="1:22" ht="15" customHeight="1" thickBot="1">
      <c r="A11" s="695"/>
      <c r="B11" s="495">
        <v>6</v>
      </c>
      <c r="C11" s="526" t="s">
        <v>34</v>
      </c>
      <c r="D11" s="541" t="s">
        <v>430</v>
      </c>
      <c r="E11" s="540" t="s">
        <v>68</v>
      </c>
      <c r="F11" s="540" t="s">
        <v>65</v>
      </c>
      <c r="G11" s="548" t="s">
        <v>68</v>
      </c>
      <c r="H11" s="540" t="s">
        <v>101</v>
      </c>
      <c r="I11" s="535"/>
      <c r="J11" s="513">
        <v>5</v>
      </c>
      <c r="K11" s="495">
        <v>1</v>
      </c>
      <c r="L11" s="496">
        <v>1</v>
      </c>
      <c r="M11" s="497">
        <v>3</v>
      </c>
      <c r="N11" s="498">
        <v>0</v>
      </c>
      <c r="O11" s="517" t="s">
        <v>421</v>
      </c>
      <c r="P11" s="499">
        <v>27</v>
      </c>
      <c r="Q11" s="502">
        <v>2</v>
      </c>
      <c r="R11" s="531">
        <v>4</v>
      </c>
      <c r="S11" s="557">
        <f t="shared" si="0"/>
        <v>3</v>
      </c>
      <c r="T11" s="531">
        <v>29</v>
      </c>
      <c r="V11" s="477"/>
    </row>
    <row r="12" spans="1:20" ht="15" customHeight="1" thickBot="1">
      <c r="A12" s="479"/>
      <c r="B12" s="479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521"/>
      <c r="S12" s="527"/>
      <c r="T12" s="527"/>
    </row>
    <row r="13" spans="1:22" ht="15" customHeight="1" thickBot="1">
      <c r="A13" s="528"/>
      <c r="B13" s="481" t="s">
        <v>0</v>
      </c>
      <c r="C13" s="522" t="s">
        <v>1</v>
      </c>
      <c r="D13" s="481">
        <v>1</v>
      </c>
      <c r="E13" s="482">
        <v>2</v>
      </c>
      <c r="F13" s="482">
        <v>3</v>
      </c>
      <c r="G13" s="482">
        <v>4</v>
      </c>
      <c r="H13" s="482">
        <v>5</v>
      </c>
      <c r="I13" s="482">
        <v>6</v>
      </c>
      <c r="J13" s="509" t="s">
        <v>2</v>
      </c>
      <c r="K13" s="481" t="s">
        <v>3</v>
      </c>
      <c r="L13" s="482" t="s">
        <v>4</v>
      </c>
      <c r="M13" s="483" t="s">
        <v>5</v>
      </c>
      <c r="N13" s="519" t="s">
        <v>415</v>
      </c>
      <c r="O13" s="485" t="s">
        <v>416</v>
      </c>
      <c r="P13" s="484" t="s">
        <v>7</v>
      </c>
      <c r="Q13" s="483" t="s">
        <v>417</v>
      </c>
      <c r="R13" s="485" t="s">
        <v>9</v>
      </c>
      <c r="S13" s="552" t="s">
        <v>565</v>
      </c>
      <c r="T13" s="552" t="s">
        <v>70</v>
      </c>
      <c r="V13" s="477"/>
    </row>
    <row r="14" spans="1:22" ht="15.75" customHeight="1">
      <c r="A14" s="695">
        <v>2</v>
      </c>
      <c r="B14" s="486">
        <v>1</v>
      </c>
      <c r="C14" s="523" t="s">
        <v>473</v>
      </c>
      <c r="D14" s="532"/>
      <c r="E14" s="537" t="s">
        <v>47</v>
      </c>
      <c r="F14" s="537" t="s">
        <v>26</v>
      </c>
      <c r="G14" s="537" t="s">
        <v>432</v>
      </c>
      <c r="H14" s="537" t="s">
        <v>168</v>
      </c>
      <c r="I14" s="545" t="s">
        <v>441</v>
      </c>
      <c r="J14" s="510">
        <v>5</v>
      </c>
      <c r="K14" s="486">
        <v>5</v>
      </c>
      <c r="L14" s="487">
        <v>0</v>
      </c>
      <c r="M14" s="488">
        <v>0</v>
      </c>
      <c r="N14" s="520">
        <v>0</v>
      </c>
      <c r="O14" s="514" t="s">
        <v>531</v>
      </c>
      <c r="P14" s="490">
        <v>32</v>
      </c>
      <c r="Q14" s="500">
        <v>23</v>
      </c>
      <c r="R14" s="529">
        <v>15</v>
      </c>
      <c r="S14" s="554">
        <f aca="true" t="shared" si="1" ref="S14:S19">K14*2+L14</f>
        <v>10</v>
      </c>
      <c r="T14" s="529">
        <v>24</v>
      </c>
      <c r="V14" s="477"/>
    </row>
    <row r="15" spans="1:22" ht="15" customHeight="1">
      <c r="A15" s="695"/>
      <c r="B15" s="491">
        <v>2</v>
      </c>
      <c r="C15" s="524" t="s">
        <v>460</v>
      </c>
      <c r="D15" s="542" t="s">
        <v>51</v>
      </c>
      <c r="E15" s="533"/>
      <c r="F15" s="538" t="s">
        <v>424</v>
      </c>
      <c r="G15" s="546" t="s">
        <v>437</v>
      </c>
      <c r="H15" s="538" t="s">
        <v>432</v>
      </c>
      <c r="I15" s="538" t="s">
        <v>441</v>
      </c>
      <c r="J15" s="511">
        <v>5</v>
      </c>
      <c r="K15" s="491">
        <v>2</v>
      </c>
      <c r="L15" s="480">
        <v>0</v>
      </c>
      <c r="M15" s="492">
        <v>3</v>
      </c>
      <c r="N15" s="493">
        <v>0</v>
      </c>
      <c r="O15" s="515" t="s">
        <v>510</v>
      </c>
      <c r="P15" s="494">
        <v>24</v>
      </c>
      <c r="Q15" s="501">
        <v>3</v>
      </c>
      <c r="R15" s="518">
        <v>6</v>
      </c>
      <c r="S15" s="555">
        <f t="shared" si="1"/>
        <v>4</v>
      </c>
      <c r="T15" s="518">
        <v>24</v>
      </c>
      <c r="V15" s="477"/>
    </row>
    <row r="16" spans="1:22" ht="15" customHeight="1">
      <c r="A16" s="695"/>
      <c r="B16" s="491">
        <v>3</v>
      </c>
      <c r="C16" s="524" t="s">
        <v>301</v>
      </c>
      <c r="D16" s="542" t="s">
        <v>425</v>
      </c>
      <c r="E16" s="538" t="s">
        <v>35</v>
      </c>
      <c r="F16" s="533"/>
      <c r="G16" s="538" t="s">
        <v>104</v>
      </c>
      <c r="H16" s="546" t="s">
        <v>527</v>
      </c>
      <c r="I16" s="538" t="s">
        <v>99</v>
      </c>
      <c r="J16" s="511">
        <v>5</v>
      </c>
      <c r="K16" s="491">
        <v>2</v>
      </c>
      <c r="L16" s="480">
        <v>0</v>
      </c>
      <c r="M16" s="492">
        <v>3</v>
      </c>
      <c r="N16" s="493">
        <v>0</v>
      </c>
      <c r="O16" s="515" t="s">
        <v>532</v>
      </c>
      <c r="P16" s="494">
        <v>24</v>
      </c>
      <c r="Q16" s="501">
        <v>-1</v>
      </c>
      <c r="R16" s="518">
        <v>6</v>
      </c>
      <c r="S16" s="555">
        <f t="shared" si="1"/>
        <v>4</v>
      </c>
      <c r="T16" s="518">
        <v>24</v>
      </c>
      <c r="V16" s="477"/>
    </row>
    <row r="17" spans="1:22" ht="15" customHeight="1" thickBot="1">
      <c r="A17" s="695"/>
      <c r="B17" s="503">
        <v>4</v>
      </c>
      <c r="C17" s="525" t="s">
        <v>225</v>
      </c>
      <c r="D17" s="543" t="s">
        <v>63</v>
      </c>
      <c r="E17" s="549" t="s">
        <v>44</v>
      </c>
      <c r="F17" s="539" t="s">
        <v>105</v>
      </c>
      <c r="G17" s="534"/>
      <c r="H17" s="539" t="s">
        <v>131</v>
      </c>
      <c r="I17" s="539" t="s">
        <v>169</v>
      </c>
      <c r="J17" s="512">
        <v>5</v>
      </c>
      <c r="K17" s="503">
        <v>2</v>
      </c>
      <c r="L17" s="504">
        <v>0</v>
      </c>
      <c r="M17" s="505">
        <v>3</v>
      </c>
      <c r="N17" s="506">
        <v>0</v>
      </c>
      <c r="O17" s="516" t="s">
        <v>533</v>
      </c>
      <c r="P17" s="507">
        <v>15</v>
      </c>
      <c r="Q17" s="508">
        <v>-4</v>
      </c>
      <c r="R17" s="530">
        <v>6</v>
      </c>
      <c r="S17" s="556">
        <f t="shared" si="1"/>
        <v>4</v>
      </c>
      <c r="T17" s="530">
        <v>24</v>
      </c>
      <c r="V17" s="477"/>
    </row>
    <row r="18" spans="1:22" ht="15.75" customHeight="1" thickTop="1">
      <c r="A18" s="695"/>
      <c r="B18" s="486">
        <v>5</v>
      </c>
      <c r="C18" s="523" t="s">
        <v>52</v>
      </c>
      <c r="D18" s="544" t="s">
        <v>170</v>
      </c>
      <c r="E18" s="537" t="s">
        <v>63</v>
      </c>
      <c r="F18" s="545" t="s">
        <v>103</v>
      </c>
      <c r="G18" s="537" t="s">
        <v>129</v>
      </c>
      <c r="H18" s="536"/>
      <c r="I18" s="537" t="s">
        <v>430</v>
      </c>
      <c r="J18" s="510">
        <v>5</v>
      </c>
      <c r="K18" s="486">
        <v>2</v>
      </c>
      <c r="L18" s="487">
        <v>0</v>
      </c>
      <c r="M18" s="488">
        <v>3</v>
      </c>
      <c r="N18" s="489">
        <v>0</v>
      </c>
      <c r="O18" s="514" t="s">
        <v>252</v>
      </c>
      <c r="P18" s="490">
        <v>19</v>
      </c>
      <c r="Q18" s="500">
        <v>-5</v>
      </c>
      <c r="R18" s="529">
        <v>6</v>
      </c>
      <c r="S18" s="554">
        <f t="shared" si="1"/>
        <v>4</v>
      </c>
      <c r="T18" s="529">
        <v>26</v>
      </c>
      <c r="V18" s="477"/>
    </row>
    <row r="19" spans="1:22" ht="15.75" customHeight="1" thickBot="1">
      <c r="A19" s="695"/>
      <c r="B19" s="495">
        <v>6</v>
      </c>
      <c r="C19" s="526" t="s">
        <v>410</v>
      </c>
      <c r="D19" s="550" t="s">
        <v>443</v>
      </c>
      <c r="E19" s="540" t="s">
        <v>443</v>
      </c>
      <c r="F19" s="540" t="s">
        <v>426</v>
      </c>
      <c r="G19" s="540" t="s">
        <v>167</v>
      </c>
      <c r="H19" s="540" t="s">
        <v>66</v>
      </c>
      <c r="I19" s="535"/>
      <c r="J19" s="513">
        <v>5</v>
      </c>
      <c r="K19" s="495">
        <v>2</v>
      </c>
      <c r="L19" s="496">
        <v>0</v>
      </c>
      <c r="M19" s="497">
        <v>3</v>
      </c>
      <c r="N19" s="498">
        <v>0</v>
      </c>
      <c r="O19" s="517" t="s">
        <v>534</v>
      </c>
      <c r="P19" s="499">
        <v>15</v>
      </c>
      <c r="Q19" s="502">
        <v>-16</v>
      </c>
      <c r="R19" s="531">
        <v>6</v>
      </c>
      <c r="S19" s="557">
        <f t="shared" si="1"/>
        <v>4</v>
      </c>
      <c r="T19" s="531">
        <v>27</v>
      </c>
      <c r="V19" s="477"/>
    </row>
    <row r="20" spans="1:22" ht="15" customHeight="1" thickBot="1">
      <c r="A20" s="479"/>
      <c r="B20" s="479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553"/>
      <c r="T20" s="553"/>
      <c r="V20" s="477"/>
    </row>
    <row r="21" spans="1:22" ht="15" customHeight="1" thickBot="1">
      <c r="A21" s="528"/>
      <c r="B21" s="481" t="s">
        <v>0</v>
      </c>
      <c r="C21" s="522" t="s">
        <v>1</v>
      </c>
      <c r="D21" s="481">
        <v>1</v>
      </c>
      <c r="E21" s="482">
        <v>2</v>
      </c>
      <c r="F21" s="482">
        <v>3</v>
      </c>
      <c r="G21" s="482">
        <v>4</v>
      </c>
      <c r="H21" s="482">
        <v>5</v>
      </c>
      <c r="I21" s="482">
        <v>6</v>
      </c>
      <c r="J21" s="509" t="s">
        <v>2</v>
      </c>
      <c r="K21" s="481" t="s">
        <v>3</v>
      </c>
      <c r="L21" s="482" t="s">
        <v>4</v>
      </c>
      <c r="M21" s="483" t="s">
        <v>5</v>
      </c>
      <c r="N21" s="519" t="s">
        <v>415</v>
      </c>
      <c r="O21" s="485" t="s">
        <v>416</v>
      </c>
      <c r="P21" s="484" t="s">
        <v>7</v>
      </c>
      <c r="Q21" s="483" t="s">
        <v>417</v>
      </c>
      <c r="R21" s="485" t="s">
        <v>9</v>
      </c>
      <c r="S21" s="552" t="s">
        <v>565</v>
      </c>
      <c r="T21" s="552" t="s">
        <v>70</v>
      </c>
      <c r="V21" s="477"/>
    </row>
    <row r="22" spans="1:22" ht="15" customHeight="1">
      <c r="A22" s="695">
        <v>3</v>
      </c>
      <c r="B22" s="486">
        <v>1</v>
      </c>
      <c r="C22" s="523" t="s">
        <v>123</v>
      </c>
      <c r="D22" s="532"/>
      <c r="E22" s="537" t="s">
        <v>535</v>
      </c>
      <c r="F22" s="545" t="s">
        <v>35</v>
      </c>
      <c r="G22" s="537" t="s">
        <v>26</v>
      </c>
      <c r="H22" s="537" t="s">
        <v>66</v>
      </c>
      <c r="I22" s="537" t="s">
        <v>14</v>
      </c>
      <c r="J22" s="510">
        <v>5</v>
      </c>
      <c r="K22" s="486">
        <v>4</v>
      </c>
      <c r="L22" s="487">
        <v>1</v>
      </c>
      <c r="M22" s="488">
        <v>0</v>
      </c>
      <c r="N22" s="520">
        <v>0</v>
      </c>
      <c r="O22" s="514" t="s">
        <v>536</v>
      </c>
      <c r="P22" s="490">
        <v>20</v>
      </c>
      <c r="Q22" s="500">
        <v>9</v>
      </c>
      <c r="R22" s="529">
        <v>13</v>
      </c>
      <c r="S22" s="554">
        <f aca="true" t="shared" si="2" ref="S22:S27">K22*2+L22</f>
        <v>9</v>
      </c>
      <c r="T22" s="529">
        <v>24</v>
      </c>
      <c r="V22" s="477"/>
    </row>
    <row r="23" spans="1:22" ht="15.75" customHeight="1">
      <c r="A23" s="695"/>
      <c r="B23" s="491">
        <v>2</v>
      </c>
      <c r="C23" s="524" t="s">
        <v>282</v>
      </c>
      <c r="D23" s="542" t="s">
        <v>535</v>
      </c>
      <c r="E23" s="533"/>
      <c r="F23" s="538" t="s">
        <v>27</v>
      </c>
      <c r="G23" s="538" t="s">
        <v>132</v>
      </c>
      <c r="H23" s="546" t="s">
        <v>66</v>
      </c>
      <c r="I23" s="538" t="s">
        <v>14</v>
      </c>
      <c r="J23" s="511">
        <v>5</v>
      </c>
      <c r="K23" s="491">
        <v>3</v>
      </c>
      <c r="L23" s="480">
        <v>2</v>
      </c>
      <c r="M23" s="492">
        <v>0</v>
      </c>
      <c r="N23" s="493">
        <v>0</v>
      </c>
      <c r="O23" s="515" t="s">
        <v>413</v>
      </c>
      <c r="P23" s="494">
        <v>15</v>
      </c>
      <c r="Q23" s="501">
        <v>5</v>
      </c>
      <c r="R23" s="518">
        <v>11</v>
      </c>
      <c r="S23" s="555">
        <f t="shared" si="2"/>
        <v>8</v>
      </c>
      <c r="T23" s="518">
        <v>24</v>
      </c>
      <c r="V23" s="477"/>
    </row>
    <row r="24" spans="1:22" ht="15" customHeight="1">
      <c r="A24" s="695"/>
      <c r="B24" s="491">
        <v>3</v>
      </c>
      <c r="C24" s="524" t="s">
        <v>117</v>
      </c>
      <c r="D24" s="551" t="s">
        <v>424</v>
      </c>
      <c r="E24" s="538" t="s">
        <v>27</v>
      </c>
      <c r="F24" s="533"/>
      <c r="G24" s="538" t="s">
        <v>418</v>
      </c>
      <c r="H24" s="538" t="s">
        <v>37</v>
      </c>
      <c r="I24" s="538" t="s">
        <v>14</v>
      </c>
      <c r="J24" s="511">
        <v>5</v>
      </c>
      <c r="K24" s="491">
        <v>2</v>
      </c>
      <c r="L24" s="480">
        <v>2</v>
      </c>
      <c r="M24" s="492">
        <v>1</v>
      </c>
      <c r="N24" s="493">
        <v>0</v>
      </c>
      <c r="O24" s="515" t="s">
        <v>537</v>
      </c>
      <c r="P24" s="494">
        <v>17</v>
      </c>
      <c r="Q24" s="501">
        <v>4</v>
      </c>
      <c r="R24" s="518">
        <v>8</v>
      </c>
      <c r="S24" s="555">
        <f t="shared" si="2"/>
        <v>6</v>
      </c>
      <c r="T24" s="518">
        <v>24</v>
      </c>
      <c r="V24" s="477"/>
    </row>
    <row r="25" spans="1:22" ht="15" customHeight="1" thickBot="1">
      <c r="A25" s="695"/>
      <c r="B25" s="503">
        <v>4</v>
      </c>
      <c r="C25" s="525" t="s">
        <v>444</v>
      </c>
      <c r="D25" s="543" t="s">
        <v>425</v>
      </c>
      <c r="E25" s="539" t="s">
        <v>133</v>
      </c>
      <c r="F25" s="539" t="s">
        <v>40</v>
      </c>
      <c r="G25" s="534"/>
      <c r="H25" s="539" t="s">
        <v>47</v>
      </c>
      <c r="I25" s="549" t="s">
        <v>14</v>
      </c>
      <c r="J25" s="512">
        <v>5</v>
      </c>
      <c r="K25" s="503">
        <v>2</v>
      </c>
      <c r="L25" s="504">
        <v>0</v>
      </c>
      <c r="M25" s="505">
        <v>3</v>
      </c>
      <c r="N25" s="506">
        <v>0</v>
      </c>
      <c r="O25" s="516" t="s">
        <v>508</v>
      </c>
      <c r="P25" s="507">
        <v>15</v>
      </c>
      <c r="Q25" s="508">
        <v>-1</v>
      </c>
      <c r="R25" s="530">
        <v>6</v>
      </c>
      <c r="S25" s="556">
        <f t="shared" si="2"/>
        <v>4</v>
      </c>
      <c r="T25" s="530">
        <v>24</v>
      </c>
      <c r="V25" s="477"/>
    </row>
    <row r="26" spans="1:22" ht="15" customHeight="1" thickTop="1">
      <c r="A26" s="695"/>
      <c r="B26" s="486">
        <v>5</v>
      </c>
      <c r="C26" s="523" t="s">
        <v>222</v>
      </c>
      <c r="D26" s="544" t="s">
        <v>430</v>
      </c>
      <c r="E26" s="545" t="s">
        <v>430</v>
      </c>
      <c r="F26" s="537" t="s">
        <v>37</v>
      </c>
      <c r="G26" s="537" t="s">
        <v>51</v>
      </c>
      <c r="H26" s="536"/>
      <c r="I26" s="537" t="s">
        <v>14</v>
      </c>
      <c r="J26" s="510">
        <v>5</v>
      </c>
      <c r="K26" s="486">
        <v>1</v>
      </c>
      <c r="L26" s="487">
        <v>1</v>
      </c>
      <c r="M26" s="488">
        <v>3</v>
      </c>
      <c r="N26" s="489">
        <v>0</v>
      </c>
      <c r="O26" s="514" t="s">
        <v>538</v>
      </c>
      <c r="P26" s="490">
        <v>15</v>
      </c>
      <c r="Q26" s="500">
        <v>-2</v>
      </c>
      <c r="R26" s="529">
        <v>4</v>
      </c>
      <c r="S26" s="554">
        <f t="shared" si="2"/>
        <v>3</v>
      </c>
      <c r="T26" s="529">
        <v>30</v>
      </c>
      <c r="V26" s="477"/>
    </row>
    <row r="27" spans="1:22" ht="15.75" customHeight="1" thickBot="1">
      <c r="A27" s="695"/>
      <c r="B27" s="495">
        <v>6</v>
      </c>
      <c r="C27" s="526" t="s">
        <v>539</v>
      </c>
      <c r="D27" s="541" t="s">
        <v>22</v>
      </c>
      <c r="E27" s="540" t="s">
        <v>22</v>
      </c>
      <c r="F27" s="540" t="s">
        <v>22</v>
      </c>
      <c r="G27" s="548" t="s">
        <v>22</v>
      </c>
      <c r="H27" s="540" t="s">
        <v>22</v>
      </c>
      <c r="I27" s="535"/>
      <c r="J27" s="513">
        <v>5</v>
      </c>
      <c r="K27" s="495">
        <v>0</v>
      </c>
      <c r="L27" s="496">
        <v>0</v>
      </c>
      <c r="M27" s="497">
        <v>0</v>
      </c>
      <c r="N27" s="498">
        <v>5</v>
      </c>
      <c r="O27" s="517" t="s">
        <v>540</v>
      </c>
      <c r="P27" s="499">
        <v>0</v>
      </c>
      <c r="Q27" s="502">
        <v>-15</v>
      </c>
      <c r="R27" s="531">
        <v>-5</v>
      </c>
      <c r="S27" s="557">
        <f t="shared" si="2"/>
        <v>0</v>
      </c>
      <c r="T27" s="531">
        <v>36</v>
      </c>
      <c r="V27" s="477"/>
    </row>
    <row r="28" spans="1:22" ht="15.75" customHeight="1" thickBot="1">
      <c r="A28" s="479"/>
      <c r="B28" s="479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521"/>
      <c r="S28" s="527"/>
      <c r="T28" s="527"/>
      <c r="V28" s="477"/>
    </row>
    <row r="29" spans="1:22" ht="15" customHeight="1" thickBot="1">
      <c r="A29" s="528"/>
      <c r="B29" s="481" t="s">
        <v>0</v>
      </c>
      <c r="C29" s="522" t="s">
        <v>1</v>
      </c>
      <c r="D29" s="481">
        <v>1</v>
      </c>
      <c r="E29" s="482">
        <v>2</v>
      </c>
      <c r="F29" s="482">
        <v>3</v>
      </c>
      <c r="G29" s="482">
        <v>4</v>
      </c>
      <c r="H29" s="482">
        <v>5</v>
      </c>
      <c r="I29" s="482">
        <v>6</v>
      </c>
      <c r="J29" s="509" t="s">
        <v>2</v>
      </c>
      <c r="K29" s="481" t="s">
        <v>3</v>
      </c>
      <c r="L29" s="482" t="s">
        <v>4</v>
      </c>
      <c r="M29" s="483" t="s">
        <v>5</v>
      </c>
      <c r="N29" s="519" t="s">
        <v>415</v>
      </c>
      <c r="O29" s="485" t="s">
        <v>416</v>
      </c>
      <c r="P29" s="484" t="s">
        <v>7</v>
      </c>
      <c r="Q29" s="483" t="s">
        <v>417</v>
      </c>
      <c r="R29" s="485" t="s">
        <v>9</v>
      </c>
      <c r="S29" s="552" t="s">
        <v>565</v>
      </c>
      <c r="T29" s="552" t="s">
        <v>70</v>
      </c>
      <c r="V29" s="477"/>
    </row>
    <row r="30" spans="1:22" ht="15" customHeight="1">
      <c r="A30" s="695">
        <v>4</v>
      </c>
      <c r="B30" s="486">
        <v>1</v>
      </c>
      <c r="C30" s="523" t="s">
        <v>566</v>
      </c>
      <c r="D30" s="532"/>
      <c r="E30" s="537" t="s">
        <v>433</v>
      </c>
      <c r="F30" s="537" t="s">
        <v>169</v>
      </c>
      <c r="G30" s="537" t="s">
        <v>432</v>
      </c>
      <c r="H30" s="537" t="s">
        <v>439</v>
      </c>
      <c r="I30" s="545" t="s">
        <v>500</v>
      </c>
      <c r="J30" s="510">
        <v>5</v>
      </c>
      <c r="K30" s="486">
        <v>5</v>
      </c>
      <c r="L30" s="487">
        <v>0</v>
      </c>
      <c r="M30" s="488">
        <v>0</v>
      </c>
      <c r="N30" s="520">
        <v>0</v>
      </c>
      <c r="O30" s="514" t="s">
        <v>541</v>
      </c>
      <c r="P30" s="490">
        <v>38</v>
      </c>
      <c r="Q30" s="500">
        <v>27</v>
      </c>
      <c r="R30" s="529">
        <v>15</v>
      </c>
      <c r="S30" s="554">
        <f aca="true" t="shared" si="3" ref="S30:S35">K30*2+L30</f>
        <v>10</v>
      </c>
      <c r="T30" s="529">
        <v>24</v>
      </c>
      <c r="V30" s="477"/>
    </row>
    <row r="31" spans="1:22" ht="15" customHeight="1">
      <c r="A31" s="695"/>
      <c r="B31" s="491">
        <v>2</v>
      </c>
      <c r="C31" s="524" t="s">
        <v>286</v>
      </c>
      <c r="D31" s="542" t="s">
        <v>97</v>
      </c>
      <c r="E31" s="533"/>
      <c r="F31" s="546" t="s">
        <v>436</v>
      </c>
      <c r="G31" s="538" t="s">
        <v>26</v>
      </c>
      <c r="H31" s="538" t="s">
        <v>19</v>
      </c>
      <c r="I31" s="538" t="s">
        <v>134</v>
      </c>
      <c r="J31" s="511">
        <v>5</v>
      </c>
      <c r="K31" s="491">
        <v>3</v>
      </c>
      <c r="L31" s="480">
        <v>0</v>
      </c>
      <c r="M31" s="492">
        <v>2</v>
      </c>
      <c r="N31" s="493">
        <v>0</v>
      </c>
      <c r="O31" s="515" t="s">
        <v>542</v>
      </c>
      <c r="P31" s="494">
        <v>29</v>
      </c>
      <c r="Q31" s="501">
        <v>8</v>
      </c>
      <c r="R31" s="518">
        <v>9</v>
      </c>
      <c r="S31" s="555">
        <f t="shared" si="3"/>
        <v>6</v>
      </c>
      <c r="T31" s="518">
        <v>24</v>
      </c>
      <c r="V31" s="477"/>
    </row>
    <row r="32" spans="1:22" ht="15.75" customHeight="1">
      <c r="A32" s="695"/>
      <c r="B32" s="491">
        <v>3</v>
      </c>
      <c r="C32" s="524" t="s">
        <v>567</v>
      </c>
      <c r="D32" s="542" t="s">
        <v>167</v>
      </c>
      <c r="E32" s="546" t="s">
        <v>69</v>
      </c>
      <c r="F32" s="533"/>
      <c r="G32" s="538" t="s">
        <v>12</v>
      </c>
      <c r="H32" s="538" t="s">
        <v>103</v>
      </c>
      <c r="I32" s="538" t="s">
        <v>425</v>
      </c>
      <c r="J32" s="511">
        <v>5</v>
      </c>
      <c r="K32" s="491">
        <v>2</v>
      </c>
      <c r="L32" s="480">
        <v>0</v>
      </c>
      <c r="M32" s="492">
        <v>3</v>
      </c>
      <c r="N32" s="493">
        <v>0</v>
      </c>
      <c r="O32" s="515" t="s">
        <v>494</v>
      </c>
      <c r="P32" s="494">
        <v>23</v>
      </c>
      <c r="Q32" s="501">
        <v>0</v>
      </c>
      <c r="R32" s="518">
        <v>6</v>
      </c>
      <c r="S32" s="555">
        <f t="shared" si="3"/>
        <v>4</v>
      </c>
      <c r="T32" s="518">
        <v>24</v>
      </c>
      <c r="V32" s="477"/>
    </row>
    <row r="33" spans="1:22" ht="15" customHeight="1" thickBot="1">
      <c r="A33" s="695"/>
      <c r="B33" s="503">
        <v>4</v>
      </c>
      <c r="C33" s="525" t="s">
        <v>290</v>
      </c>
      <c r="D33" s="543" t="s">
        <v>63</v>
      </c>
      <c r="E33" s="539" t="s">
        <v>425</v>
      </c>
      <c r="F33" s="539" t="s">
        <v>435</v>
      </c>
      <c r="G33" s="534"/>
      <c r="H33" s="549" t="s">
        <v>16</v>
      </c>
      <c r="I33" s="539" t="s">
        <v>35</v>
      </c>
      <c r="J33" s="512">
        <v>5</v>
      </c>
      <c r="K33" s="503">
        <v>2</v>
      </c>
      <c r="L33" s="504">
        <v>0</v>
      </c>
      <c r="M33" s="505">
        <v>3</v>
      </c>
      <c r="N33" s="506">
        <v>0</v>
      </c>
      <c r="O33" s="516" t="s">
        <v>543</v>
      </c>
      <c r="P33" s="507">
        <v>17</v>
      </c>
      <c r="Q33" s="508">
        <v>-9</v>
      </c>
      <c r="R33" s="530">
        <v>6</v>
      </c>
      <c r="S33" s="556">
        <f t="shared" si="3"/>
        <v>4</v>
      </c>
      <c r="T33" s="530">
        <v>24</v>
      </c>
      <c r="V33" s="477"/>
    </row>
    <row r="34" spans="1:22" ht="15" customHeight="1" thickTop="1">
      <c r="A34" s="695"/>
      <c r="B34" s="486">
        <v>5</v>
      </c>
      <c r="C34" s="523" t="s">
        <v>45</v>
      </c>
      <c r="D34" s="544" t="s">
        <v>442</v>
      </c>
      <c r="E34" s="537" t="s">
        <v>16</v>
      </c>
      <c r="F34" s="537" t="s">
        <v>527</v>
      </c>
      <c r="G34" s="545" t="s">
        <v>19</v>
      </c>
      <c r="H34" s="536"/>
      <c r="I34" s="537" t="s">
        <v>27</v>
      </c>
      <c r="J34" s="510">
        <v>5</v>
      </c>
      <c r="K34" s="486">
        <v>1</v>
      </c>
      <c r="L34" s="487">
        <v>1</v>
      </c>
      <c r="M34" s="488">
        <v>3</v>
      </c>
      <c r="N34" s="489">
        <v>0</v>
      </c>
      <c r="O34" s="514" t="s">
        <v>544</v>
      </c>
      <c r="P34" s="490">
        <v>18</v>
      </c>
      <c r="Q34" s="500">
        <v>-9</v>
      </c>
      <c r="R34" s="529">
        <v>4</v>
      </c>
      <c r="S34" s="554">
        <f t="shared" si="3"/>
        <v>3</v>
      </c>
      <c r="T34" s="529">
        <v>31</v>
      </c>
      <c r="V34" s="477"/>
    </row>
    <row r="35" spans="1:22" ht="15" customHeight="1" thickBot="1">
      <c r="A35" s="695"/>
      <c r="B35" s="495">
        <v>6</v>
      </c>
      <c r="C35" s="526" t="s">
        <v>475</v>
      </c>
      <c r="D35" s="550" t="s">
        <v>499</v>
      </c>
      <c r="E35" s="540" t="s">
        <v>545</v>
      </c>
      <c r="F35" s="540" t="s">
        <v>26</v>
      </c>
      <c r="G35" s="540" t="s">
        <v>424</v>
      </c>
      <c r="H35" s="540" t="s">
        <v>27</v>
      </c>
      <c r="I35" s="535"/>
      <c r="J35" s="513">
        <v>5</v>
      </c>
      <c r="K35" s="495">
        <v>1</v>
      </c>
      <c r="L35" s="496">
        <v>1</v>
      </c>
      <c r="M35" s="497">
        <v>3</v>
      </c>
      <c r="N35" s="498">
        <v>0</v>
      </c>
      <c r="O35" s="517" t="s">
        <v>546</v>
      </c>
      <c r="P35" s="499">
        <v>16</v>
      </c>
      <c r="Q35" s="502">
        <v>-17</v>
      </c>
      <c r="R35" s="531">
        <v>4</v>
      </c>
      <c r="S35" s="557">
        <f t="shared" si="3"/>
        <v>3</v>
      </c>
      <c r="T35" s="531">
        <v>32</v>
      </c>
      <c r="V35" s="477"/>
    </row>
    <row r="36" spans="1:22" ht="15.75" customHeight="1" thickBot="1">
      <c r="A36" s="479"/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553"/>
      <c r="T36" s="553"/>
      <c r="V36" s="477"/>
    </row>
    <row r="37" spans="1:22" ht="15.75" customHeight="1" thickBot="1">
      <c r="A37" s="528"/>
      <c r="B37" s="481" t="s">
        <v>0</v>
      </c>
      <c r="C37" s="522" t="s">
        <v>1</v>
      </c>
      <c r="D37" s="481">
        <v>1</v>
      </c>
      <c r="E37" s="482">
        <v>2</v>
      </c>
      <c r="F37" s="482">
        <v>3</v>
      </c>
      <c r="G37" s="482">
        <v>4</v>
      </c>
      <c r="H37" s="482">
        <v>5</v>
      </c>
      <c r="I37" s="482">
        <v>6</v>
      </c>
      <c r="J37" s="509" t="s">
        <v>2</v>
      </c>
      <c r="K37" s="481" t="s">
        <v>3</v>
      </c>
      <c r="L37" s="482" t="s">
        <v>4</v>
      </c>
      <c r="M37" s="483" t="s">
        <v>5</v>
      </c>
      <c r="N37" s="519" t="s">
        <v>415</v>
      </c>
      <c r="O37" s="485" t="s">
        <v>416</v>
      </c>
      <c r="P37" s="484" t="s">
        <v>7</v>
      </c>
      <c r="Q37" s="483" t="s">
        <v>417</v>
      </c>
      <c r="R37" s="485" t="s">
        <v>9</v>
      </c>
      <c r="S37" s="552" t="s">
        <v>565</v>
      </c>
      <c r="T37" s="552" t="s">
        <v>70</v>
      </c>
      <c r="V37" s="477"/>
    </row>
    <row r="38" spans="1:22" ht="15" customHeight="1">
      <c r="A38" s="695">
        <v>5</v>
      </c>
      <c r="B38" s="486">
        <v>1</v>
      </c>
      <c r="C38" s="523" t="s">
        <v>277</v>
      </c>
      <c r="D38" s="532"/>
      <c r="E38" s="537" t="s">
        <v>104</v>
      </c>
      <c r="F38" s="545" t="s">
        <v>26</v>
      </c>
      <c r="G38" s="537" t="s">
        <v>547</v>
      </c>
      <c r="H38" s="537" t="s">
        <v>27</v>
      </c>
      <c r="I38" s="537" t="s">
        <v>101</v>
      </c>
      <c r="J38" s="510">
        <v>5</v>
      </c>
      <c r="K38" s="486">
        <v>4</v>
      </c>
      <c r="L38" s="487">
        <v>1</v>
      </c>
      <c r="M38" s="488">
        <v>0</v>
      </c>
      <c r="N38" s="520">
        <v>0</v>
      </c>
      <c r="O38" s="514" t="s">
        <v>548</v>
      </c>
      <c r="P38" s="490">
        <v>25</v>
      </c>
      <c r="Q38" s="500">
        <v>13</v>
      </c>
      <c r="R38" s="529">
        <v>13</v>
      </c>
      <c r="S38" s="554">
        <f aca="true" t="shared" si="4" ref="S38:S43">K38*2+L38</f>
        <v>9</v>
      </c>
      <c r="T38" s="529">
        <v>24</v>
      </c>
      <c r="V38" s="477"/>
    </row>
    <row r="39" spans="1:22" ht="15" customHeight="1">
      <c r="A39" s="695"/>
      <c r="B39" s="491">
        <v>2</v>
      </c>
      <c r="C39" s="524" t="s">
        <v>279</v>
      </c>
      <c r="D39" s="542" t="s">
        <v>105</v>
      </c>
      <c r="E39" s="533"/>
      <c r="F39" s="538" t="s">
        <v>104</v>
      </c>
      <c r="G39" s="538" t="s">
        <v>16</v>
      </c>
      <c r="H39" s="546" t="s">
        <v>132</v>
      </c>
      <c r="I39" s="538" t="s">
        <v>66</v>
      </c>
      <c r="J39" s="511">
        <v>5</v>
      </c>
      <c r="K39" s="491">
        <v>4</v>
      </c>
      <c r="L39" s="480">
        <v>0</v>
      </c>
      <c r="M39" s="492">
        <v>1</v>
      </c>
      <c r="N39" s="493">
        <v>0</v>
      </c>
      <c r="O39" s="515" t="s">
        <v>498</v>
      </c>
      <c r="P39" s="494">
        <v>18</v>
      </c>
      <c r="Q39" s="501">
        <v>3</v>
      </c>
      <c r="R39" s="518">
        <v>12</v>
      </c>
      <c r="S39" s="555">
        <f t="shared" si="4"/>
        <v>8</v>
      </c>
      <c r="T39" s="518">
        <v>24</v>
      </c>
      <c r="V39" s="477"/>
    </row>
    <row r="40" spans="1:22" ht="15" customHeight="1">
      <c r="A40" s="695"/>
      <c r="B40" s="491">
        <v>3</v>
      </c>
      <c r="C40" s="524" t="s">
        <v>13</v>
      </c>
      <c r="D40" s="551" t="s">
        <v>425</v>
      </c>
      <c r="E40" s="538" t="s">
        <v>105</v>
      </c>
      <c r="F40" s="533"/>
      <c r="G40" s="538" t="s">
        <v>26</v>
      </c>
      <c r="H40" s="538" t="s">
        <v>65</v>
      </c>
      <c r="I40" s="538" t="s">
        <v>67</v>
      </c>
      <c r="J40" s="511">
        <v>5</v>
      </c>
      <c r="K40" s="491">
        <v>2</v>
      </c>
      <c r="L40" s="480">
        <v>1</v>
      </c>
      <c r="M40" s="492">
        <v>2</v>
      </c>
      <c r="N40" s="493">
        <v>0</v>
      </c>
      <c r="O40" s="515" t="s">
        <v>487</v>
      </c>
      <c r="P40" s="494">
        <v>20</v>
      </c>
      <c r="Q40" s="501">
        <v>0</v>
      </c>
      <c r="R40" s="518">
        <v>7</v>
      </c>
      <c r="S40" s="555">
        <f t="shared" si="4"/>
        <v>5</v>
      </c>
      <c r="T40" s="518">
        <v>24</v>
      </c>
      <c r="V40" s="477"/>
    </row>
    <row r="41" spans="1:22" ht="15.75" customHeight="1" thickBot="1">
      <c r="A41" s="695"/>
      <c r="B41" s="503">
        <v>4</v>
      </c>
      <c r="C41" s="525" t="s">
        <v>281</v>
      </c>
      <c r="D41" s="543" t="s">
        <v>549</v>
      </c>
      <c r="E41" s="539" t="s">
        <v>19</v>
      </c>
      <c r="F41" s="539" t="s">
        <v>425</v>
      </c>
      <c r="G41" s="534"/>
      <c r="H41" s="539" t="s">
        <v>500</v>
      </c>
      <c r="I41" s="549" t="s">
        <v>505</v>
      </c>
      <c r="J41" s="512">
        <v>5</v>
      </c>
      <c r="K41" s="503">
        <v>2</v>
      </c>
      <c r="L41" s="504">
        <v>0</v>
      </c>
      <c r="M41" s="505">
        <v>3</v>
      </c>
      <c r="N41" s="506">
        <v>0</v>
      </c>
      <c r="O41" s="516" t="s">
        <v>550</v>
      </c>
      <c r="P41" s="507">
        <v>26</v>
      </c>
      <c r="Q41" s="508">
        <v>8</v>
      </c>
      <c r="R41" s="530">
        <v>6</v>
      </c>
      <c r="S41" s="556">
        <f t="shared" si="4"/>
        <v>4</v>
      </c>
      <c r="T41" s="530">
        <v>24</v>
      </c>
      <c r="V41" s="477"/>
    </row>
    <row r="42" spans="1:22" ht="15" customHeight="1" thickTop="1">
      <c r="A42" s="695"/>
      <c r="B42" s="486">
        <v>5</v>
      </c>
      <c r="C42" s="523" t="s">
        <v>228</v>
      </c>
      <c r="D42" s="544" t="s">
        <v>27</v>
      </c>
      <c r="E42" s="545" t="s">
        <v>133</v>
      </c>
      <c r="F42" s="537" t="s">
        <v>65</v>
      </c>
      <c r="G42" s="537" t="s">
        <v>499</v>
      </c>
      <c r="H42" s="536"/>
      <c r="I42" s="537" t="s">
        <v>418</v>
      </c>
      <c r="J42" s="510">
        <v>5</v>
      </c>
      <c r="K42" s="486">
        <v>1</v>
      </c>
      <c r="L42" s="487">
        <v>2</v>
      </c>
      <c r="M42" s="488">
        <v>2</v>
      </c>
      <c r="N42" s="489">
        <v>0</v>
      </c>
      <c r="O42" s="514" t="s">
        <v>551</v>
      </c>
      <c r="P42" s="490">
        <v>18</v>
      </c>
      <c r="Q42" s="500">
        <v>-4</v>
      </c>
      <c r="R42" s="529">
        <v>5</v>
      </c>
      <c r="S42" s="554">
        <f t="shared" si="4"/>
        <v>4</v>
      </c>
      <c r="T42" s="529">
        <v>28</v>
      </c>
      <c r="V42" s="477"/>
    </row>
    <row r="43" spans="1:22" s="140" customFormat="1" ht="15.75" customHeight="1" thickBot="1">
      <c r="A43" s="695"/>
      <c r="B43" s="495">
        <v>6</v>
      </c>
      <c r="C43" s="526" t="s">
        <v>288</v>
      </c>
      <c r="D43" s="541" t="s">
        <v>419</v>
      </c>
      <c r="E43" s="540" t="s">
        <v>430</v>
      </c>
      <c r="F43" s="540" t="s">
        <v>420</v>
      </c>
      <c r="G43" s="548" t="s">
        <v>382</v>
      </c>
      <c r="H43" s="540" t="s">
        <v>40</v>
      </c>
      <c r="I43" s="535"/>
      <c r="J43" s="513">
        <v>5</v>
      </c>
      <c r="K43" s="495">
        <v>0</v>
      </c>
      <c r="L43" s="496">
        <v>0</v>
      </c>
      <c r="M43" s="497">
        <v>5</v>
      </c>
      <c r="N43" s="498">
        <v>0</v>
      </c>
      <c r="O43" s="517" t="s">
        <v>552</v>
      </c>
      <c r="P43" s="499">
        <v>16</v>
      </c>
      <c r="Q43" s="502">
        <v>-20</v>
      </c>
      <c r="R43" s="531">
        <v>0</v>
      </c>
      <c r="S43" s="557">
        <f t="shared" si="4"/>
        <v>0</v>
      </c>
      <c r="T43" s="531">
        <v>35</v>
      </c>
      <c r="V43" s="477"/>
    </row>
    <row r="44" spans="1:22" s="140" customFormat="1" ht="15.75" thickBot="1">
      <c r="A44" s="479"/>
      <c r="B44" s="479"/>
      <c r="C44" s="479"/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521"/>
      <c r="S44" s="527"/>
      <c r="T44" s="527"/>
      <c r="V44" s="477"/>
    </row>
    <row r="45" spans="1:22" s="148" customFormat="1" ht="15.75" customHeight="1" thickBot="1">
      <c r="A45" s="528"/>
      <c r="B45" s="481" t="s">
        <v>0</v>
      </c>
      <c r="C45" s="522" t="s">
        <v>1</v>
      </c>
      <c r="D45" s="481">
        <v>1</v>
      </c>
      <c r="E45" s="482">
        <v>2</v>
      </c>
      <c r="F45" s="482">
        <v>3</v>
      </c>
      <c r="G45" s="482">
        <v>4</v>
      </c>
      <c r="H45" s="482">
        <v>5</v>
      </c>
      <c r="I45" s="482">
        <v>6</v>
      </c>
      <c r="J45" s="509" t="s">
        <v>2</v>
      </c>
      <c r="K45" s="481" t="s">
        <v>3</v>
      </c>
      <c r="L45" s="482" t="s">
        <v>4</v>
      </c>
      <c r="M45" s="483" t="s">
        <v>5</v>
      </c>
      <c r="N45" s="519" t="s">
        <v>415</v>
      </c>
      <c r="O45" s="485" t="s">
        <v>416</v>
      </c>
      <c r="P45" s="484" t="s">
        <v>7</v>
      </c>
      <c r="Q45" s="483" t="s">
        <v>417</v>
      </c>
      <c r="R45" s="485" t="s">
        <v>9</v>
      </c>
      <c r="S45" s="552" t="s">
        <v>565</v>
      </c>
      <c r="T45" s="552" t="s">
        <v>70</v>
      </c>
      <c r="V45" s="477"/>
    </row>
    <row r="46" spans="1:22" s="148" customFormat="1" ht="15.75" customHeight="1">
      <c r="A46" s="695">
        <v>6</v>
      </c>
      <c r="B46" s="486">
        <v>1</v>
      </c>
      <c r="C46" s="523" t="s">
        <v>28</v>
      </c>
      <c r="D46" s="532"/>
      <c r="E46" s="537" t="s">
        <v>436</v>
      </c>
      <c r="F46" s="537" t="s">
        <v>439</v>
      </c>
      <c r="G46" s="537" t="s">
        <v>26</v>
      </c>
      <c r="H46" s="537" t="s">
        <v>47</v>
      </c>
      <c r="I46" s="545" t="s">
        <v>553</v>
      </c>
      <c r="J46" s="510">
        <v>5</v>
      </c>
      <c r="K46" s="486">
        <v>5</v>
      </c>
      <c r="L46" s="487">
        <v>0</v>
      </c>
      <c r="M46" s="488">
        <v>0</v>
      </c>
      <c r="N46" s="520">
        <v>0</v>
      </c>
      <c r="O46" s="514" t="s">
        <v>554</v>
      </c>
      <c r="P46" s="490">
        <v>39</v>
      </c>
      <c r="Q46" s="500">
        <v>24</v>
      </c>
      <c r="R46" s="529">
        <v>15</v>
      </c>
      <c r="S46" s="554">
        <f aca="true" t="shared" si="5" ref="S46:S51">K46*2+L46</f>
        <v>10</v>
      </c>
      <c r="T46" s="529">
        <v>24</v>
      </c>
      <c r="V46" s="477"/>
    </row>
    <row r="47" spans="1:22" s="148" customFormat="1" ht="15.75" customHeight="1">
      <c r="A47" s="695"/>
      <c r="B47" s="491">
        <v>2</v>
      </c>
      <c r="C47" s="524" t="s">
        <v>295</v>
      </c>
      <c r="D47" s="542" t="s">
        <v>69</v>
      </c>
      <c r="E47" s="533"/>
      <c r="F47" s="538" t="s">
        <v>555</v>
      </c>
      <c r="G47" s="538" t="s">
        <v>44</v>
      </c>
      <c r="H47" s="546" t="s">
        <v>67</v>
      </c>
      <c r="I47" s="538" t="s">
        <v>432</v>
      </c>
      <c r="J47" s="511">
        <v>5</v>
      </c>
      <c r="K47" s="491">
        <v>3</v>
      </c>
      <c r="L47" s="480">
        <v>0</v>
      </c>
      <c r="M47" s="492">
        <v>2</v>
      </c>
      <c r="N47" s="493">
        <v>0</v>
      </c>
      <c r="O47" s="515" t="s">
        <v>556</v>
      </c>
      <c r="P47" s="494">
        <v>31</v>
      </c>
      <c r="Q47" s="501">
        <v>4</v>
      </c>
      <c r="R47" s="518">
        <v>9</v>
      </c>
      <c r="S47" s="555">
        <f t="shared" si="5"/>
        <v>6</v>
      </c>
      <c r="T47" s="518">
        <v>24</v>
      </c>
      <c r="V47" s="477"/>
    </row>
    <row r="48" spans="1:22" s="148" customFormat="1" ht="15" customHeight="1">
      <c r="A48" s="695"/>
      <c r="B48" s="491">
        <v>3</v>
      </c>
      <c r="C48" s="524" t="s">
        <v>440</v>
      </c>
      <c r="D48" s="542" t="s">
        <v>442</v>
      </c>
      <c r="E48" s="538" t="s">
        <v>557</v>
      </c>
      <c r="F48" s="533"/>
      <c r="G48" s="546" t="s">
        <v>35</v>
      </c>
      <c r="H48" s="538" t="s">
        <v>19</v>
      </c>
      <c r="I48" s="538" t="s">
        <v>59</v>
      </c>
      <c r="J48" s="511">
        <v>5</v>
      </c>
      <c r="K48" s="491">
        <v>3</v>
      </c>
      <c r="L48" s="480">
        <v>0</v>
      </c>
      <c r="M48" s="492">
        <v>2</v>
      </c>
      <c r="N48" s="493">
        <v>0</v>
      </c>
      <c r="O48" s="515" t="s">
        <v>558</v>
      </c>
      <c r="P48" s="494">
        <v>30</v>
      </c>
      <c r="Q48" s="501">
        <v>2</v>
      </c>
      <c r="R48" s="518">
        <v>9</v>
      </c>
      <c r="S48" s="555">
        <f t="shared" si="5"/>
        <v>6</v>
      </c>
      <c r="T48" s="518">
        <v>24</v>
      </c>
      <c r="V48" s="477"/>
    </row>
    <row r="49" spans="1:22" s="148" customFormat="1" ht="15.75" customHeight="1" thickBot="1">
      <c r="A49" s="695"/>
      <c r="B49" s="503">
        <v>4</v>
      </c>
      <c r="C49" s="525" t="s">
        <v>15</v>
      </c>
      <c r="D49" s="543" t="s">
        <v>425</v>
      </c>
      <c r="E49" s="539" t="s">
        <v>437</v>
      </c>
      <c r="F49" s="549" t="s">
        <v>424</v>
      </c>
      <c r="G49" s="534"/>
      <c r="H49" s="539" t="s">
        <v>35</v>
      </c>
      <c r="I49" s="539" t="s">
        <v>432</v>
      </c>
      <c r="J49" s="512">
        <v>5</v>
      </c>
      <c r="K49" s="503">
        <v>2</v>
      </c>
      <c r="L49" s="504">
        <v>0</v>
      </c>
      <c r="M49" s="505">
        <v>3</v>
      </c>
      <c r="N49" s="506">
        <v>0</v>
      </c>
      <c r="O49" s="516" t="s">
        <v>559</v>
      </c>
      <c r="P49" s="507">
        <v>22</v>
      </c>
      <c r="Q49" s="508">
        <v>-1</v>
      </c>
      <c r="R49" s="530">
        <v>6</v>
      </c>
      <c r="S49" s="556">
        <f t="shared" si="5"/>
        <v>4</v>
      </c>
      <c r="T49" s="530">
        <v>24</v>
      </c>
      <c r="V49" s="477"/>
    </row>
    <row r="50" spans="1:22" s="148" customFormat="1" ht="15.75" customHeight="1" thickTop="1">
      <c r="A50" s="695"/>
      <c r="B50" s="486">
        <v>5</v>
      </c>
      <c r="C50" s="523" t="s">
        <v>568</v>
      </c>
      <c r="D50" s="544" t="s">
        <v>51</v>
      </c>
      <c r="E50" s="545" t="s">
        <v>420</v>
      </c>
      <c r="F50" s="537" t="s">
        <v>16</v>
      </c>
      <c r="G50" s="537" t="s">
        <v>424</v>
      </c>
      <c r="H50" s="536"/>
      <c r="I50" s="537" t="s">
        <v>428</v>
      </c>
      <c r="J50" s="510">
        <v>5</v>
      </c>
      <c r="K50" s="486">
        <v>1</v>
      </c>
      <c r="L50" s="487">
        <v>0</v>
      </c>
      <c r="M50" s="488">
        <v>4</v>
      </c>
      <c r="N50" s="489">
        <v>0</v>
      </c>
      <c r="O50" s="514" t="s">
        <v>560</v>
      </c>
      <c r="P50" s="490">
        <v>14</v>
      </c>
      <c r="Q50" s="500">
        <v>-13</v>
      </c>
      <c r="R50" s="529">
        <v>3</v>
      </c>
      <c r="S50" s="554">
        <f t="shared" si="5"/>
        <v>2</v>
      </c>
      <c r="T50" s="529">
        <v>33</v>
      </c>
      <c r="V50" s="477"/>
    </row>
    <row r="51" spans="1:22" s="148" customFormat="1" ht="15" customHeight="1" thickBot="1">
      <c r="A51" s="695"/>
      <c r="B51" s="495">
        <v>6</v>
      </c>
      <c r="C51" s="526" t="s">
        <v>561</v>
      </c>
      <c r="D51" s="550" t="s">
        <v>562</v>
      </c>
      <c r="E51" s="540" t="s">
        <v>63</v>
      </c>
      <c r="F51" s="540" t="s">
        <v>434</v>
      </c>
      <c r="G51" s="540" t="s">
        <v>63</v>
      </c>
      <c r="H51" s="540" t="s">
        <v>106</v>
      </c>
      <c r="I51" s="535"/>
      <c r="J51" s="513">
        <v>5</v>
      </c>
      <c r="K51" s="495">
        <v>1</v>
      </c>
      <c r="L51" s="496">
        <v>0</v>
      </c>
      <c r="M51" s="497">
        <v>4</v>
      </c>
      <c r="N51" s="498">
        <v>0</v>
      </c>
      <c r="O51" s="517" t="s">
        <v>563</v>
      </c>
      <c r="P51" s="499">
        <v>19</v>
      </c>
      <c r="Q51" s="502">
        <v>-16</v>
      </c>
      <c r="R51" s="531">
        <v>3</v>
      </c>
      <c r="S51" s="557">
        <f t="shared" si="5"/>
        <v>2</v>
      </c>
      <c r="T51" s="531">
        <v>34</v>
      </c>
      <c r="V51" s="477"/>
    </row>
    <row r="52" ht="15">
      <c r="V52" s="477"/>
    </row>
    <row r="53" spans="3:22" ht="15.75" thickBot="1">
      <c r="C53" s="581" t="s">
        <v>397</v>
      </c>
      <c r="V53" s="477"/>
    </row>
    <row r="54" spans="1:20" ht="15.75" thickBot="1">
      <c r="A54" s="528"/>
      <c r="B54" s="50" t="s">
        <v>0</v>
      </c>
      <c r="C54" s="142" t="s">
        <v>1</v>
      </c>
      <c r="D54" s="50">
        <v>1</v>
      </c>
      <c r="E54" s="52">
        <v>2</v>
      </c>
      <c r="F54" s="52">
        <v>3</v>
      </c>
      <c r="G54" s="52">
        <v>4</v>
      </c>
      <c r="H54" s="52">
        <v>5</v>
      </c>
      <c r="I54" s="52">
        <v>6</v>
      </c>
      <c r="J54" s="54" t="s">
        <v>2</v>
      </c>
      <c r="K54" s="50" t="s">
        <v>3</v>
      </c>
      <c r="L54" s="52" t="s">
        <v>4</v>
      </c>
      <c r="M54" s="51" t="s">
        <v>5</v>
      </c>
      <c r="N54" s="55" t="s">
        <v>415</v>
      </c>
      <c r="O54" s="33" t="s">
        <v>416</v>
      </c>
      <c r="P54" s="56" t="s">
        <v>7</v>
      </c>
      <c r="Q54" s="51" t="s">
        <v>417</v>
      </c>
      <c r="R54" s="33" t="s">
        <v>9</v>
      </c>
      <c r="S54" s="552" t="s">
        <v>565</v>
      </c>
      <c r="T54" s="582" t="s">
        <v>70</v>
      </c>
    </row>
    <row r="55" spans="1:20" ht="15">
      <c r="A55" s="695" t="s">
        <v>10</v>
      </c>
      <c r="B55" s="60">
        <v>1</v>
      </c>
      <c r="C55" s="143" t="s">
        <v>117</v>
      </c>
      <c r="D55" s="562"/>
      <c r="E55" s="357" t="s">
        <v>432</v>
      </c>
      <c r="F55" s="357" t="s">
        <v>59</v>
      </c>
      <c r="G55" s="357" t="s">
        <v>64</v>
      </c>
      <c r="H55" s="357" t="s">
        <v>98</v>
      </c>
      <c r="I55" s="357" t="s">
        <v>432</v>
      </c>
      <c r="J55" s="59">
        <f aca="true" t="shared" si="6" ref="J55:J60">SUM(K55:N55)</f>
        <v>5</v>
      </c>
      <c r="K55" s="60">
        <v>4</v>
      </c>
      <c r="L55" s="61">
        <v>1</v>
      </c>
      <c r="M55" s="62">
        <v>0</v>
      </c>
      <c r="N55" s="63">
        <v>0</v>
      </c>
      <c r="O55" s="563" t="s">
        <v>651</v>
      </c>
      <c r="P55" s="64">
        <v>35</v>
      </c>
      <c r="Q55" s="65">
        <v>17</v>
      </c>
      <c r="R55" s="564">
        <f aca="true" t="shared" si="7" ref="R55:R60">K55*3+L55-N55</f>
        <v>13</v>
      </c>
      <c r="S55" s="564">
        <f aca="true" t="shared" si="8" ref="S55:S60">K55*2+L55-N55</f>
        <v>9</v>
      </c>
      <c r="T55" s="583">
        <v>8</v>
      </c>
    </row>
    <row r="56" spans="1:20" ht="15.75" thickBot="1">
      <c r="A56" s="695"/>
      <c r="B56" s="78">
        <v>2</v>
      </c>
      <c r="C56" s="145" t="s">
        <v>296</v>
      </c>
      <c r="D56" s="359" t="s">
        <v>63</v>
      </c>
      <c r="E56" s="565"/>
      <c r="F56" s="360" t="s">
        <v>47</v>
      </c>
      <c r="G56" s="360" t="s">
        <v>65</v>
      </c>
      <c r="H56" s="360" t="s">
        <v>134</v>
      </c>
      <c r="I56" s="360" t="s">
        <v>426</v>
      </c>
      <c r="J56" s="77">
        <f t="shared" si="6"/>
        <v>5</v>
      </c>
      <c r="K56" s="78">
        <v>3</v>
      </c>
      <c r="L56" s="79">
        <v>1</v>
      </c>
      <c r="M56" s="80">
        <v>1</v>
      </c>
      <c r="N56" s="81">
        <v>0</v>
      </c>
      <c r="O56" s="566" t="s">
        <v>542</v>
      </c>
      <c r="P56" s="82">
        <v>29</v>
      </c>
      <c r="Q56" s="83">
        <v>8</v>
      </c>
      <c r="R56" s="567">
        <f t="shared" si="7"/>
        <v>10</v>
      </c>
      <c r="S56" s="567">
        <f t="shared" si="8"/>
        <v>7</v>
      </c>
      <c r="T56" s="584">
        <v>8</v>
      </c>
    </row>
    <row r="57" spans="1:20" ht="15.75" thickTop="1">
      <c r="A57" s="695"/>
      <c r="B57" s="60">
        <v>3</v>
      </c>
      <c r="C57" s="143" t="s">
        <v>15</v>
      </c>
      <c r="D57" s="361" t="s">
        <v>434</v>
      </c>
      <c r="E57" s="357" t="s">
        <v>51</v>
      </c>
      <c r="F57" s="568"/>
      <c r="G57" s="357" t="s">
        <v>16</v>
      </c>
      <c r="H57" s="357" t="s">
        <v>67</v>
      </c>
      <c r="I57" s="357" t="s">
        <v>47</v>
      </c>
      <c r="J57" s="59">
        <f t="shared" si="6"/>
        <v>5</v>
      </c>
      <c r="K57" s="60">
        <v>3</v>
      </c>
      <c r="L57" s="61">
        <v>0</v>
      </c>
      <c r="M57" s="62">
        <v>2</v>
      </c>
      <c r="N57" s="85">
        <v>0</v>
      </c>
      <c r="O57" s="563" t="s">
        <v>652</v>
      </c>
      <c r="P57" s="64">
        <v>21</v>
      </c>
      <c r="Q57" s="65">
        <v>-1</v>
      </c>
      <c r="R57" s="564">
        <f t="shared" si="7"/>
        <v>9</v>
      </c>
      <c r="S57" s="564">
        <f t="shared" si="8"/>
        <v>6</v>
      </c>
      <c r="T57" s="583">
        <v>10</v>
      </c>
    </row>
    <row r="58" spans="1:20" ht="15">
      <c r="A58" s="695"/>
      <c r="B58" s="69">
        <v>4</v>
      </c>
      <c r="C58" s="144" t="s">
        <v>282</v>
      </c>
      <c r="D58" s="358" t="s">
        <v>64</v>
      </c>
      <c r="E58" s="118" t="s">
        <v>65</v>
      </c>
      <c r="F58" s="118" t="s">
        <v>19</v>
      </c>
      <c r="G58" s="569"/>
      <c r="H58" s="118" t="s">
        <v>98</v>
      </c>
      <c r="I58" s="118" t="s">
        <v>60</v>
      </c>
      <c r="J58" s="68">
        <f t="shared" si="6"/>
        <v>5</v>
      </c>
      <c r="K58" s="69">
        <v>2</v>
      </c>
      <c r="L58" s="70">
        <v>2</v>
      </c>
      <c r="M58" s="71">
        <v>1</v>
      </c>
      <c r="N58" s="72">
        <v>0</v>
      </c>
      <c r="O58" s="570" t="s">
        <v>653</v>
      </c>
      <c r="P58" s="73">
        <v>25</v>
      </c>
      <c r="Q58" s="74">
        <v>7</v>
      </c>
      <c r="R58" s="571">
        <f t="shared" si="7"/>
        <v>8</v>
      </c>
      <c r="S58" s="571">
        <f t="shared" si="8"/>
        <v>6</v>
      </c>
      <c r="T58" s="585">
        <v>12</v>
      </c>
    </row>
    <row r="59" spans="1:20" ht="15">
      <c r="A59" s="695"/>
      <c r="B59" s="60">
        <v>5</v>
      </c>
      <c r="C59" s="143" t="s">
        <v>295</v>
      </c>
      <c r="D59" s="361" t="s">
        <v>422</v>
      </c>
      <c r="E59" s="357" t="s">
        <v>545</v>
      </c>
      <c r="F59" s="357" t="s">
        <v>420</v>
      </c>
      <c r="G59" s="357" t="s">
        <v>422</v>
      </c>
      <c r="H59" s="568"/>
      <c r="I59" s="357" t="s">
        <v>439</v>
      </c>
      <c r="J59" s="59">
        <f t="shared" si="6"/>
        <v>5</v>
      </c>
      <c r="K59" s="60">
        <v>1</v>
      </c>
      <c r="L59" s="61">
        <v>0</v>
      </c>
      <c r="M59" s="62">
        <v>4</v>
      </c>
      <c r="N59" s="85">
        <v>0</v>
      </c>
      <c r="O59" s="563" t="s">
        <v>654</v>
      </c>
      <c r="P59" s="64">
        <v>23</v>
      </c>
      <c r="Q59" s="65">
        <v>-11</v>
      </c>
      <c r="R59" s="564">
        <f t="shared" si="7"/>
        <v>3</v>
      </c>
      <c r="S59" s="564">
        <f t="shared" si="8"/>
        <v>2</v>
      </c>
      <c r="T59" s="583">
        <v>21</v>
      </c>
    </row>
    <row r="60" spans="1:20" ht="15.75" thickBot="1">
      <c r="A60" s="695"/>
      <c r="B60" s="86">
        <v>6</v>
      </c>
      <c r="C60" s="572" t="s">
        <v>123</v>
      </c>
      <c r="D60" s="405" t="s">
        <v>63</v>
      </c>
      <c r="E60" s="119" t="s">
        <v>99</v>
      </c>
      <c r="F60" s="119" t="s">
        <v>51</v>
      </c>
      <c r="G60" s="119" t="s">
        <v>62</v>
      </c>
      <c r="H60" s="119" t="s">
        <v>442</v>
      </c>
      <c r="I60" s="573"/>
      <c r="J60" s="574">
        <f t="shared" si="6"/>
        <v>5</v>
      </c>
      <c r="K60" s="86">
        <v>0</v>
      </c>
      <c r="L60" s="87">
        <v>0</v>
      </c>
      <c r="M60" s="575">
        <v>5</v>
      </c>
      <c r="N60" s="576">
        <v>0</v>
      </c>
      <c r="O60" s="577" t="s">
        <v>655</v>
      </c>
      <c r="P60" s="578">
        <v>13</v>
      </c>
      <c r="Q60" s="579">
        <v>-20</v>
      </c>
      <c r="R60" s="580">
        <f t="shared" si="7"/>
        <v>0</v>
      </c>
      <c r="S60" s="580">
        <f t="shared" si="8"/>
        <v>0</v>
      </c>
      <c r="T60" s="586">
        <v>24</v>
      </c>
    </row>
    <row r="61" spans="2:20" ht="15.75" thickBot="1">
      <c r="B61" s="88"/>
      <c r="C61" s="146"/>
      <c r="D61" s="88"/>
      <c r="E61" s="88"/>
      <c r="F61" s="88"/>
      <c r="G61" s="88"/>
      <c r="H61" s="88"/>
      <c r="I61" s="88"/>
      <c r="J61" s="88"/>
      <c r="K61" s="89"/>
      <c r="L61" s="89"/>
      <c r="M61" s="89"/>
      <c r="N61" s="89"/>
      <c r="O61" s="89"/>
      <c r="P61" s="89"/>
      <c r="Q61" s="89"/>
      <c r="R61" s="34"/>
      <c r="S61" s="561"/>
      <c r="T61" s="587"/>
    </row>
    <row r="62" spans="1:20" ht="15.75" thickBot="1">
      <c r="A62" s="528"/>
      <c r="B62" s="50" t="s">
        <v>0</v>
      </c>
      <c r="C62" s="142" t="s">
        <v>1</v>
      </c>
      <c r="D62" s="50">
        <v>1</v>
      </c>
      <c r="E62" s="52">
        <v>2</v>
      </c>
      <c r="F62" s="52">
        <v>3</v>
      </c>
      <c r="G62" s="52">
        <v>4</v>
      </c>
      <c r="H62" s="52">
        <v>5</v>
      </c>
      <c r="I62" s="52">
        <v>6</v>
      </c>
      <c r="J62" s="54" t="s">
        <v>2</v>
      </c>
      <c r="K62" s="50" t="s">
        <v>3</v>
      </c>
      <c r="L62" s="52" t="s">
        <v>4</v>
      </c>
      <c r="M62" s="51" t="s">
        <v>5</v>
      </c>
      <c r="N62" s="55" t="s">
        <v>415</v>
      </c>
      <c r="O62" s="33" t="s">
        <v>416</v>
      </c>
      <c r="P62" s="56" t="s">
        <v>7</v>
      </c>
      <c r="Q62" s="51" t="s">
        <v>417</v>
      </c>
      <c r="R62" s="33" t="s">
        <v>9</v>
      </c>
      <c r="S62" s="552" t="s">
        <v>565</v>
      </c>
      <c r="T62" s="582" t="s">
        <v>70</v>
      </c>
    </row>
    <row r="63" spans="1:20" ht="15">
      <c r="A63" s="695" t="s">
        <v>23</v>
      </c>
      <c r="B63" s="60">
        <v>1</v>
      </c>
      <c r="C63" s="143" t="s">
        <v>225</v>
      </c>
      <c r="D63" s="562"/>
      <c r="E63" s="357" t="s">
        <v>67</v>
      </c>
      <c r="F63" s="357" t="s">
        <v>429</v>
      </c>
      <c r="G63" s="357" t="s">
        <v>47</v>
      </c>
      <c r="H63" s="357" t="s">
        <v>51</v>
      </c>
      <c r="I63" s="357" t="s">
        <v>104</v>
      </c>
      <c r="J63" s="59">
        <f aca="true" t="shared" si="9" ref="J63:J68">SUM(K63:N63)</f>
        <v>5</v>
      </c>
      <c r="K63" s="60">
        <v>4</v>
      </c>
      <c r="L63" s="61">
        <v>0</v>
      </c>
      <c r="M63" s="62">
        <v>1</v>
      </c>
      <c r="N63" s="63">
        <v>0</v>
      </c>
      <c r="O63" s="563" t="s">
        <v>656</v>
      </c>
      <c r="P63" s="64">
        <v>24</v>
      </c>
      <c r="Q63" s="65">
        <v>6</v>
      </c>
      <c r="R63" s="564">
        <f aca="true" t="shared" si="10" ref="R63:R68">K63*3+L63-N63</f>
        <v>12</v>
      </c>
      <c r="S63" s="564">
        <f aca="true" t="shared" si="11" ref="S63:S68">K63*2+L63-N63</f>
        <v>8</v>
      </c>
      <c r="T63" s="583">
        <v>8</v>
      </c>
    </row>
    <row r="64" spans="1:20" ht="15.75" thickBot="1">
      <c r="A64" s="695"/>
      <c r="B64" s="78">
        <v>2</v>
      </c>
      <c r="C64" s="145" t="s">
        <v>473</v>
      </c>
      <c r="D64" s="359" t="s">
        <v>420</v>
      </c>
      <c r="E64" s="565"/>
      <c r="F64" s="360" t="s">
        <v>66</v>
      </c>
      <c r="G64" s="360" t="s">
        <v>251</v>
      </c>
      <c r="H64" s="360" t="s">
        <v>441</v>
      </c>
      <c r="I64" s="360" t="s">
        <v>44</v>
      </c>
      <c r="J64" s="77">
        <f t="shared" si="9"/>
        <v>5</v>
      </c>
      <c r="K64" s="78">
        <v>3</v>
      </c>
      <c r="L64" s="79">
        <v>0</v>
      </c>
      <c r="M64" s="80">
        <v>2</v>
      </c>
      <c r="N64" s="81">
        <v>0</v>
      </c>
      <c r="O64" s="566" t="s">
        <v>657</v>
      </c>
      <c r="P64" s="82">
        <v>26</v>
      </c>
      <c r="Q64" s="83">
        <v>7</v>
      </c>
      <c r="R64" s="567">
        <f t="shared" si="10"/>
        <v>9</v>
      </c>
      <c r="S64" s="567">
        <f t="shared" si="11"/>
        <v>6</v>
      </c>
      <c r="T64" s="584">
        <v>8</v>
      </c>
    </row>
    <row r="65" spans="1:20" ht="15.75" thickTop="1">
      <c r="A65" s="695"/>
      <c r="B65" s="60">
        <v>3</v>
      </c>
      <c r="C65" s="143" t="s">
        <v>566</v>
      </c>
      <c r="D65" s="361" t="s">
        <v>431</v>
      </c>
      <c r="E65" s="357" t="s">
        <v>430</v>
      </c>
      <c r="F65" s="568"/>
      <c r="G65" s="357" t="s">
        <v>67</v>
      </c>
      <c r="H65" s="357" t="s">
        <v>16</v>
      </c>
      <c r="I65" s="357" t="s">
        <v>14</v>
      </c>
      <c r="J65" s="59">
        <f t="shared" si="9"/>
        <v>5</v>
      </c>
      <c r="K65" s="60">
        <v>3</v>
      </c>
      <c r="L65" s="61">
        <v>0</v>
      </c>
      <c r="M65" s="62">
        <v>2</v>
      </c>
      <c r="N65" s="85">
        <v>0</v>
      </c>
      <c r="O65" s="563" t="s">
        <v>658</v>
      </c>
      <c r="P65" s="64">
        <v>22</v>
      </c>
      <c r="Q65" s="65">
        <v>3</v>
      </c>
      <c r="R65" s="564">
        <f t="shared" si="10"/>
        <v>9</v>
      </c>
      <c r="S65" s="564">
        <f t="shared" si="11"/>
        <v>6</v>
      </c>
      <c r="T65" s="583">
        <v>9</v>
      </c>
    </row>
    <row r="66" spans="1:20" ht="15">
      <c r="A66" s="695"/>
      <c r="B66" s="69">
        <v>4</v>
      </c>
      <c r="C66" s="144" t="s">
        <v>281</v>
      </c>
      <c r="D66" s="358" t="s">
        <v>51</v>
      </c>
      <c r="E66" s="118" t="s">
        <v>250</v>
      </c>
      <c r="F66" s="118" t="s">
        <v>420</v>
      </c>
      <c r="G66" s="569"/>
      <c r="H66" s="118" t="s">
        <v>19</v>
      </c>
      <c r="I66" s="118" t="s">
        <v>429</v>
      </c>
      <c r="J66" s="68">
        <f t="shared" si="9"/>
        <v>5</v>
      </c>
      <c r="K66" s="69">
        <v>2</v>
      </c>
      <c r="L66" s="70">
        <v>0</v>
      </c>
      <c r="M66" s="71">
        <v>3</v>
      </c>
      <c r="N66" s="72">
        <v>0</v>
      </c>
      <c r="O66" s="570" t="s">
        <v>659</v>
      </c>
      <c r="P66" s="73">
        <v>21</v>
      </c>
      <c r="Q66" s="74">
        <v>0</v>
      </c>
      <c r="R66" s="571">
        <f t="shared" si="10"/>
        <v>6</v>
      </c>
      <c r="S66" s="571">
        <f t="shared" si="11"/>
        <v>4</v>
      </c>
      <c r="T66" s="585">
        <v>16</v>
      </c>
    </row>
    <row r="67" spans="1:20" ht="15">
      <c r="A67" s="695"/>
      <c r="B67" s="60">
        <v>5</v>
      </c>
      <c r="C67" s="143" t="s">
        <v>567</v>
      </c>
      <c r="D67" s="361" t="s">
        <v>47</v>
      </c>
      <c r="E67" s="357" t="s">
        <v>443</v>
      </c>
      <c r="F67" s="357" t="s">
        <v>19</v>
      </c>
      <c r="G67" s="357" t="s">
        <v>16</v>
      </c>
      <c r="H67" s="568"/>
      <c r="I67" s="357" t="s">
        <v>437</v>
      </c>
      <c r="J67" s="59">
        <f t="shared" si="9"/>
        <v>5</v>
      </c>
      <c r="K67" s="60">
        <v>2</v>
      </c>
      <c r="L67" s="61">
        <v>0</v>
      </c>
      <c r="M67" s="62">
        <v>3</v>
      </c>
      <c r="N67" s="85">
        <v>0</v>
      </c>
      <c r="O67" s="563" t="s">
        <v>660</v>
      </c>
      <c r="P67" s="64">
        <v>16</v>
      </c>
      <c r="Q67" s="65">
        <v>-9</v>
      </c>
      <c r="R67" s="564">
        <f t="shared" si="10"/>
        <v>6</v>
      </c>
      <c r="S67" s="564">
        <f t="shared" si="11"/>
        <v>4</v>
      </c>
      <c r="T67" s="583">
        <v>18</v>
      </c>
    </row>
    <row r="68" spans="1:20" ht="15.75" thickBot="1">
      <c r="A68" s="695"/>
      <c r="B68" s="86">
        <v>6</v>
      </c>
      <c r="C68" s="572" t="s">
        <v>444</v>
      </c>
      <c r="D68" s="405" t="s">
        <v>105</v>
      </c>
      <c r="E68" s="119" t="s">
        <v>437</v>
      </c>
      <c r="F68" s="119" t="s">
        <v>22</v>
      </c>
      <c r="G68" s="119" t="s">
        <v>431</v>
      </c>
      <c r="H68" s="119" t="s">
        <v>44</v>
      </c>
      <c r="I68" s="573"/>
      <c r="J68" s="574">
        <f t="shared" si="9"/>
        <v>5</v>
      </c>
      <c r="K68" s="86">
        <v>1</v>
      </c>
      <c r="L68" s="87">
        <v>0</v>
      </c>
      <c r="M68" s="575">
        <v>3</v>
      </c>
      <c r="N68" s="576">
        <v>1</v>
      </c>
      <c r="O68" s="577" t="s">
        <v>661</v>
      </c>
      <c r="P68" s="578">
        <v>17</v>
      </c>
      <c r="Q68" s="579">
        <v>-7</v>
      </c>
      <c r="R68" s="580">
        <f t="shared" si="10"/>
        <v>2</v>
      </c>
      <c r="S68" s="580">
        <f t="shared" si="11"/>
        <v>1</v>
      </c>
      <c r="T68" s="586">
        <v>23</v>
      </c>
    </row>
    <row r="69" spans="2:20" ht="15.75" thickBot="1">
      <c r="B69" s="88"/>
      <c r="C69" s="146"/>
      <c r="D69" s="88"/>
      <c r="E69" s="88"/>
      <c r="F69" s="88"/>
      <c r="G69" s="88"/>
      <c r="H69" s="88"/>
      <c r="I69" s="88"/>
      <c r="J69" s="88"/>
      <c r="K69" s="89"/>
      <c r="L69" s="89"/>
      <c r="M69" s="89"/>
      <c r="N69" s="89"/>
      <c r="O69" s="89"/>
      <c r="P69" s="89"/>
      <c r="Q69" s="89"/>
      <c r="R69" s="89"/>
      <c r="S69" s="561"/>
      <c r="T69" s="587"/>
    </row>
    <row r="70" spans="1:20" ht="15.75" thickBot="1">
      <c r="A70" s="528"/>
      <c r="B70" s="50" t="s">
        <v>0</v>
      </c>
      <c r="C70" s="142" t="s">
        <v>1</v>
      </c>
      <c r="D70" s="50">
        <v>1</v>
      </c>
      <c r="E70" s="52">
        <v>2</v>
      </c>
      <c r="F70" s="52">
        <v>3</v>
      </c>
      <c r="G70" s="52">
        <v>4</v>
      </c>
      <c r="H70" s="52">
        <v>5</v>
      </c>
      <c r="I70" s="52">
        <v>6</v>
      </c>
      <c r="J70" s="54" t="s">
        <v>2</v>
      </c>
      <c r="K70" s="50" t="s">
        <v>3</v>
      </c>
      <c r="L70" s="52" t="s">
        <v>4</v>
      </c>
      <c r="M70" s="51" t="s">
        <v>5</v>
      </c>
      <c r="N70" s="55" t="s">
        <v>415</v>
      </c>
      <c r="O70" s="33" t="s">
        <v>416</v>
      </c>
      <c r="P70" s="56" t="s">
        <v>7</v>
      </c>
      <c r="Q70" s="51" t="s">
        <v>417</v>
      </c>
      <c r="R70" s="33" t="s">
        <v>9</v>
      </c>
      <c r="S70" s="552" t="s">
        <v>565</v>
      </c>
      <c r="T70" s="582" t="s">
        <v>70</v>
      </c>
    </row>
    <row r="71" spans="1:20" ht="15">
      <c r="A71" s="695" t="s">
        <v>31</v>
      </c>
      <c r="B71" s="60">
        <v>1</v>
      </c>
      <c r="C71" s="143" t="s">
        <v>28</v>
      </c>
      <c r="D71" s="562"/>
      <c r="E71" s="357" t="s">
        <v>102</v>
      </c>
      <c r="F71" s="357" t="s">
        <v>14</v>
      </c>
      <c r="G71" s="357" t="s">
        <v>67</v>
      </c>
      <c r="H71" s="357" t="s">
        <v>672</v>
      </c>
      <c r="I71" s="357" t="s">
        <v>47</v>
      </c>
      <c r="J71" s="59">
        <f aca="true" t="shared" si="12" ref="J71:J76">SUM(K71:N71)</f>
        <v>5</v>
      </c>
      <c r="K71" s="60">
        <v>4</v>
      </c>
      <c r="L71" s="61">
        <v>0</v>
      </c>
      <c r="M71" s="62">
        <v>1</v>
      </c>
      <c r="N71" s="63">
        <v>0</v>
      </c>
      <c r="O71" s="563" t="s">
        <v>542</v>
      </c>
      <c r="P71" s="64">
        <v>29</v>
      </c>
      <c r="Q71" s="65">
        <v>8</v>
      </c>
      <c r="R71" s="564">
        <f aca="true" t="shared" si="13" ref="R71:R76">K71*3+L71-N71</f>
        <v>12</v>
      </c>
      <c r="S71" s="564">
        <f aca="true" t="shared" si="14" ref="S71:S76">K71*2+L71-N71</f>
        <v>8</v>
      </c>
      <c r="T71" s="583">
        <v>8</v>
      </c>
    </row>
    <row r="72" spans="1:20" ht="15.75" thickBot="1">
      <c r="A72" s="695"/>
      <c r="B72" s="78">
        <v>2</v>
      </c>
      <c r="C72" s="145" t="s">
        <v>280</v>
      </c>
      <c r="D72" s="359" t="s">
        <v>100</v>
      </c>
      <c r="E72" s="565"/>
      <c r="F72" s="360" t="s">
        <v>69</v>
      </c>
      <c r="G72" s="360" t="s">
        <v>132</v>
      </c>
      <c r="H72" s="360" t="s">
        <v>65</v>
      </c>
      <c r="I72" s="360" t="s">
        <v>432</v>
      </c>
      <c r="J72" s="77">
        <f t="shared" si="12"/>
        <v>5</v>
      </c>
      <c r="K72" s="78">
        <v>3</v>
      </c>
      <c r="L72" s="79">
        <v>1</v>
      </c>
      <c r="M72" s="80">
        <v>1</v>
      </c>
      <c r="N72" s="81">
        <v>0</v>
      </c>
      <c r="O72" s="566" t="s">
        <v>662</v>
      </c>
      <c r="P72" s="82">
        <v>25</v>
      </c>
      <c r="Q72" s="83">
        <v>3</v>
      </c>
      <c r="R72" s="567">
        <f t="shared" si="13"/>
        <v>10</v>
      </c>
      <c r="S72" s="567">
        <f t="shared" si="14"/>
        <v>7</v>
      </c>
      <c r="T72" s="584">
        <v>8</v>
      </c>
    </row>
    <row r="73" spans="1:20" ht="15.75" thickTop="1">
      <c r="A73" s="695"/>
      <c r="B73" s="60">
        <v>3</v>
      </c>
      <c r="C73" s="143" t="s">
        <v>279</v>
      </c>
      <c r="D73" s="361" t="s">
        <v>22</v>
      </c>
      <c r="E73" s="357" t="s">
        <v>436</v>
      </c>
      <c r="F73" s="568"/>
      <c r="G73" s="357" t="s">
        <v>63</v>
      </c>
      <c r="H73" s="357" t="s">
        <v>104</v>
      </c>
      <c r="I73" s="357" t="s">
        <v>132</v>
      </c>
      <c r="J73" s="59">
        <f t="shared" si="12"/>
        <v>5</v>
      </c>
      <c r="K73" s="60">
        <v>3</v>
      </c>
      <c r="L73" s="61">
        <v>0</v>
      </c>
      <c r="M73" s="62">
        <v>1</v>
      </c>
      <c r="N73" s="85">
        <v>1</v>
      </c>
      <c r="O73" s="563" t="s">
        <v>663</v>
      </c>
      <c r="P73" s="64">
        <v>17</v>
      </c>
      <c r="Q73" s="65">
        <v>0</v>
      </c>
      <c r="R73" s="564">
        <f t="shared" si="13"/>
        <v>8</v>
      </c>
      <c r="S73" s="564">
        <f t="shared" si="14"/>
        <v>5</v>
      </c>
      <c r="T73" s="583">
        <v>11</v>
      </c>
    </row>
    <row r="74" spans="1:20" ht="15">
      <c r="A74" s="695"/>
      <c r="B74" s="69">
        <v>4</v>
      </c>
      <c r="C74" s="144" t="s">
        <v>460</v>
      </c>
      <c r="D74" s="358" t="s">
        <v>420</v>
      </c>
      <c r="E74" s="118" t="s">
        <v>133</v>
      </c>
      <c r="F74" s="118" t="s">
        <v>432</v>
      </c>
      <c r="G74" s="569"/>
      <c r="H74" s="118" t="s">
        <v>131</v>
      </c>
      <c r="I74" s="118" t="s">
        <v>103</v>
      </c>
      <c r="J74" s="68">
        <f t="shared" si="12"/>
        <v>5</v>
      </c>
      <c r="K74" s="69">
        <v>2</v>
      </c>
      <c r="L74" s="70">
        <v>0</v>
      </c>
      <c r="M74" s="71">
        <v>3</v>
      </c>
      <c r="N74" s="72">
        <v>0</v>
      </c>
      <c r="O74" s="570" t="s">
        <v>664</v>
      </c>
      <c r="P74" s="73">
        <v>22</v>
      </c>
      <c r="Q74" s="74">
        <v>2</v>
      </c>
      <c r="R74" s="571">
        <f t="shared" si="13"/>
        <v>6</v>
      </c>
      <c r="S74" s="571">
        <f t="shared" si="14"/>
        <v>4</v>
      </c>
      <c r="T74" s="585">
        <v>15</v>
      </c>
    </row>
    <row r="75" spans="1:20" ht="15">
      <c r="A75" s="695"/>
      <c r="B75" s="60">
        <v>5</v>
      </c>
      <c r="C75" s="143" t="s">
        <v>286</v>
      </c>
      <c r="D75" s="361" t="s">
        <v>673</v>
      </c>
      <c r="E75" s="357" t="s">
        <v>65</v>
      </c>
      <c r="F75" s="357" t="s">
        <v>105</v>
      </c>
      <c r="G75" s="357" t="s">
        <v>129</v>
      </c>
      <c r="H75" s="568"/>
      <c r="I75" s="357" t="s">
        <v>430</v>
      </c>
      <c r="J75" s="59">
        <f t="shared" si="12"/>
        <v>5</v>
      </c>
      <c r="K75" s="60">
        <v>1</v>
      </c>
      <c r="L75" s="61">
        <v>1</v>
      </c>
      <c r="M75" s="62">
        <v>3</v>
      </c>
      <c r="N75" s="85">
        <v>0</v>
      </c>
      <c r="O75" s="563" t="s">
        <v>462</v>
      </c>
      <c r="P75" s="64">
        <v>21</v>
      </c>
      <c r="Q75" s="65">
        <v>-2</v>
      </c>
      <c r="R75" s="564">
        <f t="shared" si="13"/>
        <v>4</v>
      </c>
      <c r="S75" s="564">
        <f t="shared" si="14"/>
        <v>3</v>
      </c>
      <c r="T75" s="583">
        <v>19</v>
      </c>
    </row>
    <row r="76" spans="1:20" ht="15.75" thickBot="1">
      <c r="A76" s="695"/>
      <c r="B76" s="86">
        <v>6</v>
      </c>
      <c r="C76" s="572" t="s">
        <v>119</v>
      </c>
      <c r="D76" s="405" t="s">
        <v>51</v>
      </c>
      <c r="E76" s="119" t="s">
        <v>63</v>
      </c>
      <c r="F76" s="119" t="s">
        <v>133</v>
      </c>
      <c r="G76" s="119" t="s">
        <v>527</v>
      </c>
      <c r="H76" s="119" t="s">
        <v>66</v>
      </c>
      <c r="I76" s="573"/>
      <c r="J76" s="574">
        <f t="shared" si="12"/>
        <v>5</v>
      </c>
      <c r="K76" s="86">
        <v>1</v>
      </c>
      <c r="L76" s="87">
        <v>0</v>
      </c>
      <c r="M76" s="575">
        <v>4</v>
      </c>
      <c r="N76" s="576">
        <v>0</v>
      </c>
      <c r="O76" s="577" t="s">
        <v>665</v>
      </c>
      <c r="P76" s="578">
        <v>16</v>
      </c>
      <c r="Q76" s="579">
        <v>-11</v>
      </c>
      <c r="R76" s="580">
        <f t="shared" si="13"/>
        <v>3</v>
      </c>
      <c r="S76" s="580">
        <f t="shared" si="14"/>
        <v>2</v>
      </c>
      <c r="T76" s="586">
        <v>22</v>
      </c>
    </row>
    <row r="77" spans="2:20" ht="15.75" thickBot="1">
      <c r="B77" s="88"/>
      <c r="C77" s="146"/>
      <c r="D77" s="88"/>
      <c r="E77" s="88"/>
      <c r="F77" s="88"/>
      <c r="G77" s="88"/>
      <c r="H77" s="88"/>
      <c r="I77" s="88"/>
      <c r="J77" s="88"/>
      <c r="K77" s="89"/>
      <c r="L77" s="89"/>
      <c r="M77" s="89"/>
      <c r="N77" s="89"/>
      <c r="O77" s="89"/>
      <c r="P77" s="89"/>
      <c r="Q77" s="89"/>
      <c r="R77" s="34"/>
      <c r="S77" s="561"/>
      <c r="T77" s="587"/>
    </row>
    <row r="78" spans="1:20" ht="15.75" thickBot="1">
      <c r="A78" s="528"/>
      <c r="B78" s="50" t="s">
        <v>0</v>
      </c>
      <c r="C78" s="142" t="s">
        <v>1</v>
      </c>
      <c r="D78" s="50">
        <v>1</v>
      </c>
      <c r="E78" s="52">
        <v>2</v>
      </c>
      <c r="F78" s="52">
        <v>3</v>
      </c>
      <c r="G78" s="52">
        <v>4</v>
      </c>
      <c r="H78" s="52">
        <v>5</v>
      </c>
      <c r="I78" s="52">
        <v>6</v>
      </c>
      <c r="J78" s="54" t="s">
        <v>2</v>
      </c>
      <c r="K78" s="50" t="s">
        <v>3</v>
      </c>
      <c r="L78" s="52" t="s">
        <v>4</v>
      </c>
      <c r="M78" s="51" t="s">
        <v>5</v>
      </c>
      <c r="N78" s="55" t="s">
        <v>415</v>
      </c>
      <c r="O78" s="33" t="s">
        <v>416</v>
      </c>
      <c r="P78" s="56" t="s">
        <v>7</v>
      </c>
      <c r="Q78" s="51" t="s">
        <v>417</v>
      </c>
      <c r="R78" s="33" t="s">
        <v>9</v>
      </c>
      <c r="S78" s="552" t="s">
        <v>565</v>
      </c>
      <c r="T78" s="582" t="s">
        <v>70</v>
      </c>
    </row>
    <row r="79" spans="1:20" ht="15">
      <c r="A79" s="695" t="s">
        <v>42</v>
      </c>
      <c r="B79" s="60">
        <v>1</v>
      </c>
      <c r="C79" s="143" t="s">
        <v>278</v>
      </c>
      <c r="D79" s="562"/>
      <c r="E79" s="357" t="s">
        <v>68</v>
      </c>
      <c r="F79" s="357" t="s">
        <v>44</v>
      </c>
      <c r="G79" s="357" t="s">
        <v>26</v>
      </c>
      <c r="H79" s="357" t="s">
        <v>429</v>
      </c>
      <c r="I79" s="357" t="s">
        <v>418</v>
      </c>
      <c r="J79" s="59">
        <f aca="true" t="shared" si="15" ref="J79:J84">SUM(K79:N79)</f>
        <v>5</v>
      </c>
      <c r="K79" s="60">
        <v>4</v>
      </c>
      <c r="L79" s="61">
        <v>0</v>
      </c>
      <c r="M79" s="62">
        <v>1</v>
      </c>
      <c r="N79" s="63">
        <v>0</v>
      </c>
      <c r="O79" s="563" t="s">
        <v>666</v>
      </c>
      <c r="P79" s="64">
        <v>30</v>
      </c>
      <c r="Q79" s="65">
        <v>11</v>
      </c>
      <c r="R79" s="564">
        <f aca="true" t="shared" si="16" ref="R79:R84">K79*3+L79-N79</f>
        <v>12</v>
      </c>
      <c r="S79" s="564">
        <f aca="true" t="shared" si="17" ref="S79:S84">K79*2+L79-N79</f>
        <v>8</v>
      </c>
      <c r="T79" s="583">
        <v>8</v>
      </c>
    </row>
    <row r="80" spans="1:20" ht="15.75" thickBot="1">
      <c r="A80" s="695"/>
      <c r="B80" s="78">
        <v>2</v>
      </c>
      <c r="C80" s="145" t="s">
        <v>277</v>
      </c>
      <c r="D80" s="359" t="s">
        <v>438</v>
      </c>
      <c r="E80" s="565"/>
      <c r="F80" s="360" t="s">
        <v>27</v>
      </c>
      <c r="G80" s="360" t="s">
        <v>422</v>
      </c>
      <c r="H80" s="360" t="s">
        <v>645</v>
      </c>
      <c r="I80" s="360" t="s">
        <v>101</v>
      </c>
      <c r="J80" s="77">
        <f t="shared" si="15"/>
        <v>5</v>
      </c>
      <c r="K80" s="78">
        <v>3</v>
      </c>
      <c r="L80" s="79">
        <v>1</v>
      </c>
      <c r="M80" s="80">
        <v>1</v>
      </c>
      <c r="N80" s="81">
        <v>0</v>
      </c>
      <c r="O80" s="566" t="s">
        <v>667</v>
      </c>
      <c r="P80" s="82">
        <v>24</v>
      </c>
      <c r="Q80" s="83">
        <v>5</v>
      </c>
      <c r="R80" s="567">
        <f t="shared" si="16"/>
        <v>10</v>
      </c>
      <c r="S80" s="567">
        <f t="shared" si="17"/>
        <v>7</v>
      </c>
      <c r="T80" s="584">
        <v>8</v>
      </c>
    </row>
    <row r="81" spans="1:20" ht="15.75" thickTop="1">
      <c r="A81" s="695"/>
      <c r="B81" s="60">
        <v>3</v>
      </c>
      <c r="C81" s="143" t="s">
        <v>440</v>
      </c>
      <c r="D81" s="361" t="s">
        <v>437</v>
      </c>
      <c r="E81" s="357" t="s">
        <v>27</v>
      </c>
      <c r="F81" s="568"/>
      <c r="G81" s="357" t="s">
        <v>435</v>
      </c>
      <c r="H81" s="357" t="s">
        <v>426</v>
      </c>
      <c r="I81" s="357" t="s">
        <v>66</v>
      </c>
      <c r="J81" s="59">
        <f t="shared" si="15"/>
        <v>5</v>
      </c>
      <c r="K81" s="60">
        <v>2</v>
      </c>
      <c r="L81" s="61">
        <v>1</v>
      </c>
      <c r="M81" s="62">
        <v>2</v>
      </c>
      <c r="N81" s="85">
        <v>0</v>
      </c>
      <c r="O81" s="563" t="s">
        <v>668</v>
      </c>
      <c r="P81" s="64">
        <v>20</v>
      </c>
      <c r="Q81" s="65">
        <v>-8</v>
      </c>
      <c r="R81" s="564">
        <f t="shared" si="16"/>
        <v>7</v>
      </c>
      <c r="S81" s="564">
        <f t="shared" si="17"/>
        <v>5</v>
      </c>
      <c r="T81" s="583">
        <v>13</v>
      </c>
    </row>
    <row r="82" spans="1:20" ht="15">
      <c r="A82" s="695"/>
      <c r="B82" s="69">
        <v>4</v>
      </c>
      <c r="C82" s="144" t="s">
        <v>13</v>
      </c>
      <c r="D82" s="358" t="s">
        <v>425</v>
      </c>
      <c r="E82" s="118" t="s">
        <v>98</v>
      </c>
      <c r="F82" s="118" t="s">
        <v>12</v>
      </c>
      <c r="G82" s="569"/>
      <c r="H82" s="118" t="s">
        <v>105</v>
      </c>
      <c r="I82" s="118" t="s">
        <v>430</v>
      </c>
      <c r="J82" s="68">
        <f t="shared" si="15"/>
        <v>5</v>
      </c>
      <c r="K82" s="69">
        <v>2</v>
      </c>
      <c r="L82" s="70">
        <v>0</v>
      </c>
      <c r="M82" s="71">
        <v>3</v>
      </c>
      <c r="N82" s="72">
        <v>0</v>
      </c>
      <c r="O82" s="570" t="s">
        <v>669</v>
      </c>
      <c r="P82" s="73">
        <v>24</v>
      </c>
      <c r="Q82" s="74">
        <v>4</v>
      </c>
      <c r="R82" s="571">
        <f t="shared" si="16"/>
        <v>6</v>
      </c>
      <c r="S82" s="571">
        <f t="shared" si="17"/>
        <v>4</v>
      </c>
      <c r="T82" s="585">
        <v>14</v>
      </c>
    </row>
    <row r="83" spans="1:20" ht="15">
      <c r="A83" s="695"/>
      <c r="B83" s="60">
        <v>5</v>
      </c>
      <c r="C83" s="143" t="s">
        <v>290</v>
      </c>
      <c r="D83" s="361" t="s">
        <v>431</v>
      </c>
      <c r="E83" s="357" t="s">
        <v>646</v>
      </c>
      <c r="F83" s="357" t="s">
        <v>99</v>
      </c>
      <c r="G83" s="357" t="s">
        <v>104</v>
      </c>
      <c r="H83" s="568"/>
      <c r="I83" s="357" t="s">
        <v>66</v>
      </c>
      <c r="J83" s="59">
        <f t="shared" si="15"/>
        <v>5</v>
      </c>
      <c r="K83" s="60">
        <v>2</v>
      </c>
      <c r="L83" s="61">
        <v>0</v>
      </c>
      <c r="M83" s="62">
        <v>3</v>
      </c>
      <c r="N83" s="85">
        <v>0</v>
      </c>
      <c r="O83" s="563" t="s">
        <v>670</v>
      </c>
      <c r="P83" s="64">
        <v>20</v>
      </c>
      <c r="Q83" s="65">
        <v>-2</v>
      </c>
      <c r="R83" s="564">
        <f t="shared" si="16"/>
        <v>6</v>
      </c>
      <c r="S83" s="564">
        <f t="shared" si="17"/>
        <v>4</v>
      </c>
      <c r="T83" s="583">
        <v>17</v>
      </c>
    </row>
    <row r="84" spans="1:20" ht="15.75" thickBot="1">
      <c r="A84" s="695"/>
      <c r="B84" s="86">
        <v>6</v>
      </c>
      <c r="C84" s="572" t="s">
        <v>301</v>
      </c>
      <c r="D84" s="405" t="s">
        <v>40</v>
      </c>
      <c r="E84" s="119" t="s">
        <v>419</v>
      </c>
      <c r="F84" s="119" t="s">
        <v>430</v>
      </c>
      <c r="G84" s="119" t="s">
        <v>66</v>
      </c>
      <c r="H84" s="119" t="s">
        <v>430</v>
      </c>
      <c r="I84" s="573"/>
      <c r="J84" s="574">
        <f t="shared" si="15"/>
        <v>5</v>
      </c>
      <c r="K84" s="86">
        <v>1</v>
      </c>
      <c r="L84" s="87">
        <v>0</v>
      </c>
      <c r="M84" s="575">
        <v>4</v>
      </c>
      <c r="N84" s="576">
        <v>0</v>
      </c>
      <c r="O84" s="577" t="s">
        <v>671</v>
      </c>
      <c r="P84" s="578">
        <v>19</v>
      </c>
      <c r="Q84" s="579">
        <v>-10</v>
      </c>
      <c r="R84" s="580">
        <f t="shared" si="16"/>
        <v>3</v>
      </c>
      <c r="S84" s="580">
        <f t="shared" si="17"/>
        <v>2</v>
      </c>
      <c r="T84" s="586">
        <v>20</v>
      </c>
    </row>
    <row r="86" ht="15.75" thickBot="1"/>
    <row r="87" spans="2:22" ht="15.75" thickBot="1">
      <c r="B87" s="50" t="s">
        <v>0</v>
      </c>
      <c r="C87" s="142" t="s">
        <v>1</v>
      </c>
      <c r="D87" s="50">
        <v>1</v>
      </c>
      <c r="E87" s="52">
        <v>2</v>
      </c>
      <c r="F87" s="52">
        <v>3</v>
      </c>
      <c r="G87" s="52">
        <v>4</v>
      </c>
      <c r="H87" s="52">
        <v>5</v>
      </c>
      <c r="I87" s="52">
        <v>6</v>
      </c>
      <c r="J87" s="52">
        <v>7</v>
      </c>
      <c r="K87" s="52">
        <v>8</v>
      </c>
      <c r="L87" s="54" t="s">
        <v>2</v>
      </c>
      <c r="M87" s="50" t="s">
        <v>3</v>
      </c>
      <c r="N87" s="52" t="s">
        <v>4</v>
      </c>
      <c r="O87" s="51" t="s">
        <v>5</v>
      </c>
      <c r="P87" s="55" t="s">
        <v>415</v>
      </c>
      <c r="Q87" s="33" t="s">
        <v>416</v>
      </c>
      <c r="R87" s="56" t="s">
        <v>7</v>
      </c>
      <c r="S87" s="51" t="s">
        <v>417</v>
      </c>
      <c r="T87" s="33" t="s">
        <v>9</v>
      </c>
      <c r="U87" s="552" t="s">
        <v>565</v>
      </c>
      <c r="V87" s="582" t="s">
        <v>70</v>
      </c>
    </row>
    <row r="88" spans="2:22" ht="15">
      <c r="B88" s="60">
        <v>1</v>
      </c>
      <c r="C88" s="143" t="s">
        <v>28</v>
      </c>
      <c r="D88" s="562"/>
      <c r="E88" s="357" t="s">
        <v>429</v>
      </c>
      <c r="F88" s="357" t="s">
        <v>65</v>
      </c>
      <c r="G88" s="357" t="s">
        <v>64</v>
      </c>
      <c r="H88" s="357" t="s">
        <v>168</v>
      </c>
      <c r="I88" s="357" t="s">
        <v>59</v>
      </c>
      <c r="J88" s="357" t="s">
        <v>101</v>
      </c>
      <c r="K88" s="357" t="s">
        <v>432</v>
      </c>
      <c r="L88" s="59">
        <f aca="true" t="shared" si="18" ref="L88:L95">SUM(M88:P88)</f>
        <v>7</v>
      </c>
      <c r="M88" s="60">
        <v>5</v>
      </c>
      <c r="N88" s="61">
        <v>2</v>
      </c>
      <c r="O88" s="62">
        <v>0</v>
      </c>
      <c r="P88" s="63">
        <v>0</v>
      </c>
      <c r="Q88" s="563" t="s">
        <v>875</v>
      </c>
      <c r="R88" s="64">
        <v>47</v>
      </c>
      <c r="S88" s="65">
        <v>21</v>
      </c>
      <c r="T88" s="564">
        <f aca="true" t="shared" si="19" ref="T88:T95">M88*3+N88-P88</f>
        <v>17</v>
      </c>
      <c r="U88" s="564">
        <f>M88*2+N88</f>
        <v>12</v>
      </c>
      <c r="V88" s="583">
        <v>1</v>
      </c>
    </row>
    <row r="89" spans="2:22" ht="15">
      <c r="B89" s="69">
        <v>2</v>
      </c>
      <c r="C89" s="144" t="s">
        <v>473</v>
      </c>
      <c r="D89" s="358" t="s">
        <v>431</v>
      </c>
      <c r="E89" s="569"/>
      <c r="F89" s="118" t="s">
        <v>26</v>
      </c>
      <c r="G89" s="118" t="s">
        <v>250</v>
      </c>
      <c r="H89" s="118" t="s">
        <v>104</v>
      </c>
      <c r="I89" s="118" t="s">
        <v>430</v>
      </c>
      <c r="J89" s="118" t="s">
        <v>47</v>
      </c>
      <c r="K89" s="118" t="s">
        <v>883</v>
      </c>
      <c r="L89" s="68">
        <f t="shared" si="18"/>
        <v>7</v>
      </c>
      <c r="M89" s="69">
        <v>5</v>
      </c>
      <c r="N89" s="70">
        <v>0</v>
      </c>
      <c r="O89" s="71">
        <v>2</v>
      </c>
      <c r="P89" s="72">
        <v>0</v>
      </c>
      <c r="Q89" s="570" t="s">
        <v>876</v>
      </c>
      <c r="R89" s="73">
        <v>41</v>
      </c>
      <c r="S89" s="74">
        <v>19</v>
      </c>
      <c r="T89" s="571">
        <f t="shared" si="19"/>
        <v>15</v>
      </c>
      <c r="U89" s="564">
        <f aca="true" t="shared" si="20" ref="U89:U95">M89*2+N89</f>
        <v>10</v>
      </c>
      <c r="V89" s="583">
        <v>2</v>
      </c>
    </row>
    <row r="90" spans="2:22" ht="15">
      <c r="B90" s="60">
        <v>3</v>
      </c>
      <c r="C90" s="143" t="s">
        <v>296</v>
      </c>
      <c r="D90" s="361" t="s">
        <v>65</v>
      </c>
      <c r="E90" s="357" t="s">
        <v>425</v>
      </c>
      <c r="F90" s="568"/>
      <c r="G90" s="357" t="s">
        <v>418</v>
      </c>
      <c r="H90" s="357" t="s">
        <v>14</v>
      </c>
      <c r="I90" s="357" t="s">
        <v>12</v>
      </c>
      <c r="J90" s="357" t="s">
        <v>68</v>
      </c>
      <c r="K90" s="357" t="s">
        <v>216</v>
      </c>
      <c r="L90" s="59">
        <f t="shared" si="18"/>
        <v>7</v>
      </c>
      <c r="M90" s="60">
        <v>3</v>
      </c>
      <c r="N90" s="61">
        <v>2</v>
      </c>
      <c r="O90" s="62">
        <v>2</v>
      </c>
      <c r="P90" s="85">
        <v>0</v>
      </c>
      <c r="Q90" s="563" t="s">
        <v>877</v>
      </c>
      <c r="R90" s="64">
        <v>36</v>
      </c>
      <c r="S90" s="65">
        <v>10</v>
      </c>
      <c r="T90" s="564">
        <f t="shared" si="19"/>
        <v>11</v>
      </c>
      <c r="U90" s="564">
        <f t="shared" si="20"/>
        <v>8</v>
      </c>
      <c r="V90" s="583">
        <v>3</v>
      </c>
    </row>
    <row r="91" spans="2:22" ht="15">
      <c r="B91" s="69">
        <v>4</v>
      </c>
      <c r="C91" s="143" t="s">
        <v>117</v>
      </c>
      <c r="D91" s="361" t="s">
        <v>64</v>
      </c>
      <c r="E91" s="357" t="s">
        <v>251</v>
      </c>
      <c r="F91" s="357" t="s">
        <v>40</v>
      </c>
      <c r="G91" s="568"/>
      <c r="H91" s="357" t="s">
        <v>129</v>
      </c>
      <c r="I91" s="357" t="s">
        <v>26</v>
      </c>
      <c r="J91" s="357" t="s">
        <v>65</v>
      </c>
      <c r="K91" s="357" t="s">
        <v>129</v>
      </c>
      <c r="L91" s="59">
        <f t="shared" si="18"/>
        <v>7</v>
      </c>
      <c r="M91" s="60">
        <v>3</v>
      </c>
      <c r="N91" s="61">
        <v>2</v>
      </c>
      <c r="O91" s="62">
        <v>2</v>
      </c>
      <c r="P91" s="85">
        <v>0</v>
      </c>
      <c r="Q91" s="563" t="s">
        <v>878</v>
      </c>
      <c r="R91" s="64">
        <v>26</v>
      </c>
      <c r="S91" s="65">
        <v>0</v>
      </c>
      <c r="T91" s="564">
        <f t="shared" si="19"/>
        <v>11</v>
      </c>
      <c r="U91" s="564">
        <f t="shared" si="20"/>
        <v>8</v>
      </c>
      <c r="V91" s="583">
        <v>4</v>
      </c>
    </row>
    <row r="92" spans="2:22" ht="15">
      <c r="B92" s="60">
        <v>5</v>
      </c>
      <c r="C92" s="143" t="s">
        <v>225</v>
      </c>
      <c r="D92" s="361" t="s">
        <v>170</v>
      </c>
      <c r="E92" s="357" t="s">
        <v>105</v>
      </c>
      <c r="F92" s="357" t="s">
        <v>22</v>
      </c>
      <c r="G92" s="118" t="s">
        <v>131</v>
      </c>
      <c r="H92" s="568"/>
      <c r="I92" s="357" t="s">
        <v>501</v>
      </c>
      <c r="J92" s="357" t="s">
        <v>60</v>
      </c>
      <c r="K92" s="357" t="s">
        <v>14</v>
      </c>
      <c r="L92" s="59">
        <f t="shared" si="18"/>
        <v>7</v>
      </c>
      <c r="M92" s="60">
        <v>3</v>
      </c>
      <c r="N92" s="61">
        <v>0</v>
      </c>
      <c r="O92" s="62">
        <v>3</v>
      </c>
      <c r="P92" s="85">
        <v>1</v>
      </c>
      <c r="Q92" s="563" t="s">
        <v>879</v>
      </c>
      <c r="R92" s="64">
        <v>20</v>
      </c>
      <c r="S92" s="65">
        <v>2</v>
      </c>
      <c r="T92" s="564">
        <f t="shared" si="19"/>
        <v>8</v>
      </c>
      <c r="U92" s="564">
        <f t="shared" si="20"/>
        <v>6</v>
      </c>
      <c r="V92" s="583">
        <v>5</v>
      </c>
    </row>
    <row r="93" spans="2:22" ht="15">
      <c r="B93" s="69">
        <v>6</v>
      </c>
      <c r="C93" s="144" t="s">
        <v>280</v>
      </c>
      <c r="D93" s="358" t="s">
        <v>434</v>
      </c>
      <c r="E93" s="118" t="s">
        <v>66</v>
      </c>
      <c r="F93" s="118" t="s">
        <v>435</v>
      </c>
      <c r="G93" s="118" t="s">
        <v>425</v>
      </c>
      <c r="H93" s="118" t="s">
        <v>502</v>
      </c>
      <c r="I93" s="569"/>
      <c r="J93" s="118" t="s">
        <v>66</v>
      </c>
      <c r="K93" s="118" t="s">
        <v>64</v>
      </c>
      <c r="L93" s="68">
        <f t="shared" si="18"/>
        <v>7</v>
      </c>
      <c r="M93" s="69">
        <v>2</v>
      </c>
      <c r="N93" s="70">
        <v>1</v>
      </c>
      <c r="O93" s="71">
        <v>4</v>
      </c>
      <c r="P93" s="72">
        <v>0</v>
      </c>
      <c r="Q93" s="570" t="s">
        <v>880</v>
      </c>
      <c r="R93" s="73">
        <v>26</v>
      </c>
      <c r="S93" s="74">
        <v>-17</v>
      </c>
      <c r="T93" s="571">
        <f t="shared" si="19"/>
        <v>7</v>
      </c>
      <c r="U93" s="564">
        <f t="shared" si="20"/>
        <v>5</v>
      </c>
      <c r="V93" s="583">
        <v>6</v>
      </c>
    </row>
    <row r="94" spans="2:22" ht="15">
      <c r="B94" s="60">
        <v>7</v>
      </c>
      <c r="C94" s="143" t="s">
        <v>278</v>
      </c>
      <c r="D94" s="361" t="s">
        <v>419</v>
      </c>
      <c r="E94" s="357" t="s">
        <v>51</v>
      </c>
      <c r="F94" s="357" t="s">
        <v>438</v>
      </c>
      <c r="G94" s="357" t="s">
        <v>65</v>
      </c>
      <c r="H94" s="357" t="s">
        <v>62</v>
      </c>
      <c r="I94" s="357" t="s">
        <v>430</v>
      </c>
      <c r="J94" s="568"/>
      <c r="K94" s="357" t="s">
        <v>131</v>
      </c>
      <c r="L94" s="59">
        <f t="shared" si="18"/>
        <v>7</v>
      </c>
      <c r="M94" s="60">
        <v>1</v>
      </c>
      <c r="N94" s="61">
        <v>1</v>
      </c>
      <c r="O94" s="62">
        <v>5</v>
      </c>
      <c r="P94" s="85">
        <v>0</v>
      </c>
      <c r="Q94" s="563" t="s">
        <v>881</v>
      </c>
      <c r="R94" s="64">
        <v>21</v>
      </c>
      <c r="S94" s="65">
        <v>-16</v>
      </c>
      <c r="T94" s="564">
        <f t="shared" si="19"/>
        <v>4</v>
      </c>
      <c r="U94" s="564">
        <f t="shared" si="20"/>
        <v>3</v>
      </c>
      <c r="V94" s="583">
        <v>7</v>
      </c>
    </row>
    <row r="95" spans="2:22" ht="15.75" thickBot="1">
      <c r="B95" s="86">
        <v>8</v>
      </c>
      <c r="C95" s="572" t="s">
        <v>277</v>
      </c>
      <c r="D95" s="405" t="s">
        <v>63</v>
      </c>
      <c r="E95" s="119" t="s">
        <v>884</v>
      </c>
      <c r="F95" s="119" t="s">
        <v>216</v>
      </c>
      <c r="G95" s="119" t="s">
        <v>131</v>
      </c>
      <c r="H95" s="119" t="s">
        <v>22</v>
      </c>
      <c r="I95" s="119" t="s">
        <v>64</v>
      </c>
      <c r="J95" s="119" t="s">
        <v>129</v>
      </c>
      <c r="K95" s="573"/>
      <c r="L95" s="574">
        <f t="shared" si="18"/>
        <v>7</v>
      </c>
      <c r="M95" s="86">
        <v>1</v>
      </c>
      <c r="N95" s="87">
        <v>2</v>
      </c>
      <c r="O95" s="575">
        <v>3</v>
      </c>
      <c r="P95" s="576">
        <v>1</v>
      </c>
      <c r="Q95" s="577" t="s">
        <v>882</v>
      </c>
      <c r="R95" s="578">
        <v>22</v>
      </c>
      <c r="S95" s="579">
        <v>-19</v>
      </c>
      <c r="T95" s="580">
        <f t="shared" si="19"/>
        <v>4</v>
      </c>
      <c r="U95" s="564">
        <f t="shared" si="20"/>
        <v>4</v>
      </c>
      <c r="V95" s="583">
        <v>8</v>
      </c>
    </row>
  </sheetData>
  <sheetProtection/>
  <mergeCells count="12">
    <mergeCell ref="H2:I2"/>
    <mergeCell ref="A30:A35"/>
    <mergeCell ref="A38:A43"/>
    <mergeCell ref="A46:A51"/>
    <mergeCell ref="A6:A11"/>
    <mergeCell ref="A14:A19"/>
    <mergeCell ref="A22:A27"/>
    <mergeCell ref="A55:A60"/>
    <mergeCell ref="A63:A68"/>
    <mergeCell ref="A71:A76"/>
    <mergeCell ref="A79:A84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17"/>
  <sheetViews>
    <sheetView zoomScalePageLayoutView="0" workbookViewId="0" topLeftCell="C96">
      <selection activeCell="AA116" sqref="AA116"/>
    </sheetView>
  </sheetViews>
  <sheetFormatPr defaultColWidth="9.140625" defaultRowHeight="15"/>
  <cols>
    <col min="1" max="1" width="9.140625" style="132" customWidth="1"/>
    <col min="2" max="2" width="6.28125" style="134" customWidth="1"/>
    <col min="3" max="3" width="45.7109375" style="132" customWidth="1"/>
    <col min="4" max="9" width="9.140625" style="132" customWidth="1"/>
    <col min="10" max="13" width="9.140625" style="134" customWidth="1"/>
    <col min="14" max="14" width="9.140625" style="113" customWidth="1"/>
    <col min="15" max="15" width="9.140625" style="134" customWidth="1"/>
    <col min="16" max="16" width="11.421875" style="134" customWidth="1"/>
    <col min="17" max="19" width="9.140625" style="134" customWidth="1"/>
    <col min="20" max="16384" width="9.140625" style="132" customWidth="1"/>
  </cols>
  <sheetData>
    <row r="1" ht="15" customHeight="1">
      <c r="C1" s="133" t="s">
        <v>569</v>
      </c>
    </row>
    <row r="2" spans="3:9" ht="15" customHeight="1">
      <c r="C2" s="135" t="s">
        <v>53</v>
      </c>
      <c r="D2" s="134" t="s">
        <v>54</v>
      </c>
      <c r="E2" s="700"/>
      <c r="F2" s="700"/>
      <c r="G2" s="134" t="s">
        <v>55</v>
      </c>
      <c r="H2" s="700"/>
      <c r="I2" s="700"/>
    </row>
    <row r="3" spans="3:14" ht="15.75">
      <c r="C3" s="136" t="s">
        <v>56</v>
      </c>
      <c r="D3" s="137" t="s">
        <v>114</v>
      </c>
      <c r="E3" s="136"/>
      <c r="F3" s="136"/>
      <c r="G3" s="136"/>
      <c r="H3" s="136"/>
      <c r="I3" s="136"/>
      <c r="J3" s="138"/>
      <c r="K3" s="138"/>
      <c r="L3" s="138"/>
      <c r="M3" s="138"/>
      <c r="N3" s="114"/>
    </row>
    <row r="5" spans="2:19" ht="17.25" customHeight="1">
      <c r="B5" s="698" t="s">
        <v>107</v>
      </c>
      <c r="C5" s="699"/>
      <c r="D5" s="339"/>
      <c r="E5" s="339"/>
      <c r="F5" s="339"/>
      <c r="G5" s="339"/>
      <c r="H5" s="339"/>
      <c r="I5" s="339"/>
      <c r="J5" s="478"/>
      <c r="K5" s="478"/>
      <c r="L5" s="478"/>
      <c r="M5" s="478"/>
      <c r="N5" s="478"/>
      <c r="O5" s="478"/>
      <c r="P5" s="478"/>
      <c r="Q5" s="478"/>
      <c r="R5" s="478"/>
      <c r="S5" s="478"/>
    </row>
    <row r="6" spans="2:19" ht="17.25" customHeight="1">
      <c r="B6" s="338" t="s">
        <v>70</v>
      </c>
      <c r="C6" s="338" t="s">
        <v>71</v>
      </c>
      <c r="D6" s="139">
        <v>1</v>
      </c>
      <c r="E6" s="139">
        <v>2</v>
      </c>
      <c r="F6" s="139">
        <v>3</v>
      </c>
      <c r="G6" s="139">
        <v>4</v>
      </c>
      <c r="H6" s="139">
        <v>5</v>
      </c>
      <c r="I6" s="139">
        <v>6</v>
      </c>
      <c r="J6" s="338" t="s">
        <v>9</v>
      </c>
      <c r="K6" s="338" t="s">
        <v>2</v>
      </c>
      <c r="L6" s="338" t="s">
        <v>3</v>
      </c>
      <c r="M6" s="338" t="s">
        <v>4</v>
      </c>
      <c r="N6" s="338" t="s">
        <v>5</v>
      </c>
      <c r="O6" s="338" t="s">
        <v>108</v>
      </c>
      <c r="P6" s="338" t="s">
        <v>8</v>
      </c>
      <c r="Q6" s="338" t="s">
        <v>109</v>
      </c>
      <c r="R6" s="338" t="s">
        <v>110</v>
      </c>
      <c r="S6" s="338" t="s">
        <v>640</v>
      </c>
    </row>
    <row r="7" spans="2:19" ht="17.25" customHeight="1">
      <c r="B7" s="349" t="s">
        <v>458</v>
      </c>
      <c r="C7" s="352" t="s">
        <v>281</v>
      </c>
      <c r="D7" s="42"/>
      <c r="E7" s="342"/>
      <c r="F7" s="342"/>
      <c r="G7" s="342"/>
      <c r="H7" s="342"/>
      <c r="I7" s="342"/>
      <c r="J7" s="351">
        <v>8</v>
      </c>
      <c r="K7" s="351">
        <v>5</v>
      </c>
      <c r="L7" s="351" t="s">
        <v>575</v>
      </c>
      <c r="M7" s="351" t="s">
        <v>253</v>
      </c>
      <c r="N7" s="351" t="s">
        <v>255</v>
      </c>
      <c r="O7" s="351" t="s">
        <v>576</v>
      </c>
      <c r="P7" s="351" t="s">
        <v>270</v>
      </c>
      <c r="Q7" s="351" t="s">
        <v>577</v>
      </c>
      <c r="R7" s="351" t="s">
        <v>253</v>
      </c>
      <c r="S7" s="351">
        <v>24</v>
      </c>
    </row>
    <row r="8" spans="2:19" ht="17.25" customHeight="1">
      <c r="B8" s="349" t="s">
        <v>459</v>
      </c>
      <c r="C8" s="352" t="s">
        <v>478</v>
      </c>
      <c r="D8" s="342"/>
      <c r="E8" s="42"/>
      <c r="F8" s="342"/>
      <c r="G8" s="342"/>
      <c r="H8" s="342"/>
      <c r="I8" s="342"/>
      <c r="J8" s="351">
        <v>7</v>
      </c>
      <c r="K8" s="351">
        <v>5</v>
      </c>
      <c r="L8" s="351" t="s">
        <v>578</v>
      </c>
      <c r="M8" s="351" t="s">
        <v>255</v>
      </c>
      <c r="N8" s="351" t="s">
        <v>255</v>
      </c>
      <c r="O8" s="351" t="s">
        <v>579</v>
      </c>
      <c r="P8" s="351" t="s">
        <v>254</v>
      </c>
      <c r="Q8" s="351" t="s">
        <v>580</v>
      </c>
      <c r="R8" s="351" t="s">
        <v>253</v>
      </c>
      <c r="S8" s="351">
        <v>24</v>
      </c>
    </row>
    <row r="9" spans="2:19" ht="17.25" customHeight="1">
      <c r="B9" s="349" t="s">
        <v>570</v>
      </c>
      <c r="C9" s="352" t="s">
        <v>222</v>
      </c>
      <c r="D9" s="342"/>
      <c r="E9" s="342"/>
      <c r="F9" s="42"/>
      <c r="G9" s="342"/>
      <c r="H9" s="342"/>
      <c r="I9" s="342"/>
      <c r="J9" s="351">
        <v>6</v>
      </c>
      <c r="K9" s="351">
        <v>5</v>
      </c>
      <c r="L9" s="351" t="s">
        <v>578</v>
      </c>
      <c r="M9" s="351" t="s">
        <v>253</v>
      </c>
      <c r="N9" s="351" t="s">
        <v>470</v>
      </c>
      <c r="O9" s="351" t="s">
        <v>581</v>
      </c>
      <c r="P9" s="351" t="s">
        <v>257</v>
      </c>
      <c r="Q9" s="351" t="s">
        <v>582</v>
      </c>
      <c r="R9" s="351" t="s">
        <v>253</v>
      </c>
      <c r="S9" s="351">
        <v>24</v>
      </c>
    </row>
    <row r="10" spans="2:19" ht="17.25" customHeight="1">
      <c r="B10" s="350" t="s">
        <v>571</v>
      </c>
      <c r="C10" s="341" t="s">
        <v>568</v>
      </c>
      <c r="D10" s="43"/>
      <c r="E10" s="43"/>
      <c r="F10" s="43"/>
      <c r="G10" s="42"/>
      <c r="H10" s="43"/>
      <c r="I10" s="43"/>
      <c r="J10" s="340">
        <v>4</v>
      </c>
      <c r="K10" s="340">
        <v>5</v>
      </c>
      <c r="L10" s="340" t="s">
        <v>470</v>
      </c>
      <c r="M10" s="340" t="s">
        <v>253</v>
      </c>
      <c r="N10" s="340" t="s">
        <v>578</v>
      </c>
      <c r="O10" s="340" t="s">
        <v>583</v>
      </c>
      <c r="P10" s="340" t="s">
        <v>271</v>
      </c>
      <c r="Q10" s="340" t="s">
        <v>584</v>
      </c>
      <c r="R10" s="340" t="s">
        <v>253</v>
      </c>
      <c r="S10" s="340" t="s">
        <v>235</v>
      </c>
    </row>
    <row r="11" spans="2:19" ht="17.25" customHeight="1">
      <c r="B11" s="350" t="s">
        <v>572</v>
      </c>
      <c r="C11" s="341" t="s">
        <v>116</v>
      </c>
      <c r="D11" s="43"/>
      <c r="E11" s="43"/>
      <c r="F11" s="43"/>
      <c r="G11" s="43"/>
      <c r="H11" s="42"/>
      <c r="I11" s="43"/>
      <c r="J11" s="340">
        <v>3</v>
      </c>
      <c r="K11" s="340">
        <v>5</v>
      </c>
      <c r="L11" s="340" t="s">
        <v>255</v>
      </c>
      <c r="M11" s="340" t="s">
        <v>255</v>
      </c>
      <c r="N11" s="340" t="s">
        <v>578</v>
      </c>
      <c r="O11" s="340" t="s">
        <v>585</v>
      </c>
      <c r="P11" s="340" t="s">
        <v>261</v>
      </c>
      <c r="Q11" s="340" t="s">
        <v>586</v>
      </c>
      <c r="R11" s="340" t="s">
        <v>253</v>
      </c>
      <c r="S11" s="340"/>
    </row>
    <row r="12" spans="2:19" ht="17.25" customHeight="1">
      <c r="B12" s="350" t="s">
        <v>573</v>
      </c>
      <c r="C12" s="558"/>
      <c r="D12" s="43"/>
      <c r="E12" s="43"/>
      <c r="F12" s="43"/>
      <c r="G12" s="43"/>
      <c r="H12" s="43"/>
      <c r="I12" s="42"/>
      <c r="J12" s="340">
        <v>0</v>
      </c>
      <c r="K12" s="340">
        <v>0</v>
      </c>
      <c r="L12" s="340" t="s">
        <v>253</v>
      </c>
      <c r="M12" s="340" t="s">
        <v>253</v>
      </c>
      <c r="N12" s="340" t="s">
        <v>253</v>
      </c>
      <c r="O12" s="340" t="s">
        <v>587</v>
      </c>
      <c r="P12" s="340" t="s">
        <v>253</v>
      </c>
      <c r="Q12" s="340" t="s">
        <v>588</v>
      </c>
      <c r="R12" s="340" t="s">
        <v>253</v>
      </c>
      <c r="S12" s="340"/>
    </row>
    <row r="13" spans="2:19" ht="17.25" customHeight="1">
      <c r="B13" s="698" t="s">
        <v>111</v>
      </c>
      <c r="C13" s="699"/>
      <c r="D13" s="339"/>
      <c r="E13" s="339"/>
      <c r="F13" s="339"/>
      <c r="G13" s="339"/>
      <c r="H13" s="339"/>
      <c r="I13" s="339"/>
      <c r="J13" s="478"/>
      <c r="K13" s="478"/>
      <c r="L13" s="478"/>
      <c r="M13" s="478"/>
      <c r="N13" s="478"/>
      <c r="O13" s="478"/>
      <c r="P13" s="478"/>
      <c r="Q13" s="478"/>
      <c r="R13" s="478"/>
      <c r="S13" s="478"/>
    </row>
    <row r="14" spans="2:19" ht="17.25" customHeight="1">
      <c r="B14" s="338" t="s">
        <v>70</v>
      </c>
      <c r="C14" s="338" t="s">
        <v>71</v>
      </c>
      <c r="D14" s="139">
        <v>1</v>
      </c>
      <c r="E14" s="139">
        <v>2</v>
      </c>
      <c r="F14" s="139">
        <v>3</v>
      </c>
      <c r="G14" s="139">
        <v>4</v>
      </c>
      <c r="H14" s="139">
        <v>5</v>
      </c>
      <c r="I14" s="139">
        <v>6</v>
      </c>
      <c r="J14" s="338" t="s">
        <v>9</v>
      </c>
      <c r="K14" s="338" t="s">
        <v>2</v>
      </c>
      <c r="L14" s="338" t="s">
        <v>3</v>
      </c>
      <c r="M14" s="338" t="s">
        <v>4</v>
      </c>
      <c r="N14" s="338" t="s">
        <v>5</v>
      </c>
      <c r="O14" s="338" t="s">
        <v>108</v>
      </c>
      <c r="P14" s="338" t="s">
        <v>8</v>
      </c>
      <c r="Q14" s="338" t="s">
        <v>109</v>
      </c>
      <c r="R14" s="338" t="s">
        <v>110</v>
      </c>
      <c r="S14" s="338" t="s">
        <v>640</v>
      </c>
    </row>
    <row r="15" spans="2:19" ht="17.25" customHeight="1">
      <c r="B15" s="349" t="s">
        <v>458</v>
      </c>
      <c r="C15" s="352" t="s">
        <v>115</v>
      </c>
      <c r="D15" s="42"/>
      <c r="E15" s="342"/>
      <c r="F15" s="342"/>
      <c r="G15" s="342"/>
      <c r="H15" s="342"/>
      <c r="I15" s="342"/>
      <c r="J15" s="351">
        <v>7</v>
      </c>
      <c r="K15" s="351">
        <v>5</v>
      </c>
      <c r="L15" s="351" t="s">
        <v>578</v>
      </c>
      <c r="M15" s="351" t="s">
        <v>255</v>
      </c>
      <c r="N15" s="351" t="s">
        <v>255</v>
      </c>
      <c r="O15" s="351" t="s">
        <v>589</v>
      </c>
      <c r="P15" s="351" t="s">
        <v>258</v>
      </c>
      <c r="Q15" s="351" t="s">
        <v>590</v>
      </c>
      <c r="R15" s="351" t="s">
        <v>253</v>
      </c>
      <c r="S15" s="351">
        <v>24</v>
      </c>
    </row>
    <row r="16" spans="2:19" ht="17.25" customHeight="1">
      <c r="B16" s="349" t="s">
        <v>459</v>
      </c>
      <c r="C16" s="352" t="s">
        <v>123</v>
      </c>
      <c r="D16" s="342"/>
      <c r="E16" s="42"/>
      <c r="F16" s="342"/>
      <c r="G16" s="342"/>
      <c r="H16" s="342"/>
      <c r="I16" s="342"/>
      <c r="J16" s="351">
        <v>6</v>
      </c>
      <c r="K16" s="351">
        <v>5</v>
      </c>
      <c r="L16" s="351" t="s">
        <v>578</v>
      </c>
      <c r="M16" s="351" t="s">
        <v>253</v>
      </c>
      <c r="N16" s="351" t="s">
        <v>470</v>
      </c>
      <c r="O16" s="351" t="s">
        <v>591</v>
      </c>
      <c r="P16" s="351" t="s">
        <v>257</v>
      </c>
      <c r="Q16" s="351" t="s">
        <v>590</v>
      </c>
      <c r="R16" s="351" t="s">
        <v>253</v>
      </c>
      <c r="S16" s="351">
        <v>24</v>
      </c>
    </row>
    <row r="17" spans="2:19" ht="17.25" customHeight="1">
      <c r="B17" s="349" t="s">
        <v>570</v>
      </c>
      <c r="C17" s="352" t="s">
        <v>290</v>
      </c>
      <c r="D17" s="342"/>
      <c r="E17" s="342"/>
      <c r="F17" s="42"/>
      <c r="G17" s="342"/>
      <c r="H17" s="342"/>
      <c r="I17" s="342"/>
      <c r="J17" s="351">
        <v>5</v>
      </c>
      <c r="K17" s="351">
        <v>5</v>
      </c>
      <c r="L17" s="351" t="s">
        <v>470</v>
      </c>
      <c r="M17" s="351" t="s">
        <v>255</v>
      </c>
      <c r="N17" s="351" t="s">
        <v>470</v>
      </c>
      <c r="O17" s="351" t="s">
        <v>592</v>
      </c>
      <c r="P17" s="351" t="s">
        <v>264</v>
      </c>
      <c r="Q17" s="351" t="s">
        <v>593</v>
      </c>
      <c r="R17" s="351" t="s">
        <v>253</v>
      </c>
      <c r="S17" s="351">
        <v>24</v>
      </c>
    </row>
    <row r="18" spans="2:19" ht="17.25" customHeight="1">
      <c r="B18" s="350" t="s">
        <v>571</v>
      </c>
      <c r="C18" s="341" t="s">
        <v>561</v>
      </c>
      <c r="D18" s="43"/>
      <c r="E18" s="43"/>
      <c r="F18" s="43"/>
      <c r="G18" s="42"/>
      <c r="H18" s="43"/>
      <c r="I18" s="43"/>
      <c r="J18" s="340">
        <v>5</v>
      </c>
      <c r="K18" s="340">
        <v>5</v>
      </c>
      <c r="L18" s="340" t="s">
        <v>255</v>
      </c>
      <c r="M18" s="340" t="s">
        <v>578</v>
      </c>
      <c r="N18" s="340" t="s">
        <v>255</v>
      </c>
      <c r="O18" s="340" t="s">
        <v>594</v>
      </c>
      <c r="P18" s="340" t="s">
        <v>264</v>
      </c>
      <c r="Q18" s="340" t="s">
        <v>595</v>
      </c>
      <c r="R18" s="340" t="s">
        <v>253</v>
      </c>
      <c r="S18" s="340" t="s">
        <v>235</v>
      </c>
    </row>
    <row r="19" spans="2:19" ht="17.25" customHeight="1">
      <c r="B19" s="350" t="s">
        <v>572</v>
      </c>
      <c r="C19" s="341" t="s">
        <v>117</v>
      </c>
      <c r="D19" s="43"/>
      <c r="E19" s="43"/>
      <c r="F19" s="43"/>
      <c r="G19" s="43"/>
      <c r="H19" s="42"/>
      <c r="I19" s="43"/>
      <c r="J19" s="340">
        <v>4</v>
      </c>
      <c r="K19" s="340">
        <v>5</v>
      </c>
      <c r="L19" s="340" t="s">
        <v>470</v>
      </c>
      <c r="M19" s="340" t="s">
        <v>253</v>
      </c>
      <c r="N19" s="340" t="s">
        <v>578</v>
      </c>
      <c r="O19" s="340" t="s">
        <v>596</v>
      </c>
      <c r="P19" s="340" t="s">
        <v>265</v>
      </c>
      <c r="Q19" s="340" t="s">
        <v>584</v>
      </c>
      <c r="R19" s="340" t="s">
        <v>253</v>
      </c>
      <c r="S19" s="340"/>
    </row>
    <row r="20" spans="2:19" ht="17.25" customHeight="1">
      <c r="B20" s="350" t="s">
        <v>573</v>
      </c>
      <c r="C20" s="341" t="s">
        <v>20</v>
      </c>
      <c r="D20" s="43"/>
      <c r="E20" s="43"/>
      <c r="F20" s="43"/>
      <c r="G20" s="43"/>
      <c r="H20" s="43"/>
      <c r="I20" s="42"/>
      <c r="J20" s="340">
        <v>3</v>
      </c>
      <c r="K20" s="340">
        <v>5</v>
      </c>
      <c r="L20" s="340" t="s">
        <v>255</v>
      </c>
      <c r="M20" s="340" t="s">
        <v>255</v>
      </c>
      <c r="N20" s="340" t="s">
        <v>578</v>
      </c>
      <c r="O20" s="340" t="s">
        <v>597</v>
      </c>
      <c r="P20" s="340" t="s">
        <v>271</v>
      </c>
      <c r="Q20" s="340" t="s">
        <v>598</v>
      </c>
      <c r="R20" s="340" t="s">
        <v>253</v>
      </c>
      <c r="S20" s="340"/>
    </row>
    <row r="21" spans="2:19" ht="17.25" customHeight="1">
      <c r="B21" s="698" t="s">
        <v>112</v>
      </c>
      <c r="C21" s="699"/>
      <c r="D21" s="339"/>
      <c r="E21" s="339"/>
      <c r="F21" s="339"/>
      <c r="G21" s="339"/>
      <c r="H21" s="339"/>
      <c r="I21" s="339"/>
      <c r="J21" s="478"/>
      <c r="K21" s="478"/>
      <c r="L21" s="478"/>
      <c r="M21" s="478"/>
      <c r="N21" s="478"/>
      <c r="O21" s="478"/>
      <c r="P21" s="478"/>
      <c r="Q21" s="478"/>
      <c r="R21" s="478"/>
      <c r="S21" s="478"/>
    </row>
    <row r="22" spans="2:19" ht="17.25" customHeight="1">
      <c r="B22" s="338" t="s">
        <v>70</v>
      </c>
      <c r="C22" s="338" t="s">
        <v>71</v>
      </c>
      <c r="D22" s="139">
        <v>1</v>
      </c>
      <c r="E22" s="139">
        <v>2</v>
      </c>
      <c r="F22" s="139">
        <v>3</v>
      </c>
      <c r="G22" s="139">
        <v>4</v>
      </c>
      <c r="H22" s="139">
        <v>5</v>
      </c>
      <c r="I22" s="139">
        <v>6</v>
      </c>
      <c r="J22" s="338" t="s">
        <v>9</v>
      </c>
      <c r="K22" s="338" t="s">
        <v>2</v>
      </c>
      <c r="L22" s="338" t="s">
        <v>3</v>
      </c>
      <c r="M22" s="338" t="s">
        <v>4</v>
      </c>
      <c r="N22" s="338" t="s">
        <v>5</v>
      </c>
      <c r="O22" s="338" t="s">
        <v>108</v>
      </c>
      <c r="P22" s="338" t="s">
        <v>8</v>
      </c>
      <c r="Q22" s="338" t="s">
        <v>109</v>
      </c>
      <c r="R22" s="338" t="s">
        <v>110</v>
      </c>
      <c r="S22" s="338" t="s">
        <v>640</v>
      </c>
    </row>
    <row r="23" spans="2:19" ht="17.25" customHeight="1">
      <c r="B23" s="349" t="s">
        <v>458</v>
      </c>
      <c r="C23" s="352" t="s">
        <v>15</v>
      </c>
      <c r="D23" s="42"/>
      <c r="E23" s="342"/>
      <c r="F23" s="342"/>
      <c r="G23" s="342"/>
      <c r="H23" s="342"/>
      <c r="I23" s="342"/>
      <c r="J23" s="351">
        <v>10</v>
      </c>
      <c r="K23" s="351">
        <v>5</v>
      </c>
      <c r="L23" s="351" t="s">
        <v>574</v>
      </c>
      <c r="M23" s="351" t="s">
        <v>253</v>
      </c>
      <c r="N23" s="351" t="s">
        <v>253</v>
      </c>
      <c r="O23" s="351" t="s">
        <v>599</v>
      </c>
      <c r="P23" s="351" t="s">
        <v>449</v>
      </c>
      <c r="Q23" s="351" t="s">
        <v>600</v>
      </c>
      <c r="R23" s="351" t="s">
        <v>253</v>
      </c>
      <c r="S23" s="351">
        <v>24</v>
      </c>
    </row>
    <row r="24" spans="2:19" ht="17.25" customHeight="1">
      <c r="B24" s="349" t="s">
        <v>459</v>
      </c>
      <c r="C24" s="352" t="s">
        <v>29</v>
      </c>
      <c r="D24" s="342"/>
      <c r="E24" s="42"/>
      <c r="F24" s="342"/>
      <c r="G24" s="342"/>
      <c r="H24" s="342"/>
      <c r="I24" s="342"/>
      <c r="J24" s="351">
        <v>6</v>
      </c>
      <c r="K24" s="351">
        <v>5</v>
      </c>
      <c r="L24" s="351" t="s">
        <v>578</v>
      </c>
      <c r="M24" s="351" t="s">
        <v>253</v>
      </c>
      <c r="N24" s="351" t="s">
        <v>470</v>
      </c>
      <c r="O24" s="351" t="s">
        <v>601</v>
      </c>
      <c r="P24" s="351" t="s">
        <v>257</v>
      </c>
      <c r="Q24" s="351" t="s">
        <v>602</v>
      </c>
      <c r="R24" s="351" t="s">
        <v>253</v>
      </c>
      <c r="S24" s="351">
        <v>24</v>
      </c>
    </row>
    <row r="25" spans="2:19" ht="17.25" customHeight="1">
      <c r="B25" s="349" t="s">
        <v>570</v>
      </c>
      <c r="C25" s="352" t="s">
        <v>283</v>
      </c>
      <c r="D25" s="342"/>
      <c r="E25" s="342"/>
      <c r="F25" s="42"/>
      <c r="G25" s="342"/>
      <c r="H25" s="342"/>
      <c r="I25" s="342"/>
      <c r="J25" s="351">
        <v>4</v>
      </c>
      <c r="K25" s="351">
        <v>5</v>
      </c>
      <c r="L25" s="351" t="s">
        <v>470</v>
      </c>
      <c r="M25" s="351" t="s">
        <v>253</v>
      </c>
      <c r="N25" s="351" t="s">
        <v>578</v>
      </c>
      <c r="O25" s="351" t="s">
        <v>603</v>
      </c>
      <c r="P25" s="351" t="s">
        <v>264</v>
      </c>
      <c r="Q25" s="351" t="s">
        <v>586</v>
      </c>
      <c r="R25" s="351" t="s">
        <v>253</v>
      </c>
      <c r="S25" s="351">
        <v>24</v>
      </c>
    </row>
    <row r="26" spans="2:19" ht="17.25" customHeight="1">
      <c r="B26" s="350" t="s">
        <v>571</v>
      </c>
      <c r="C26" s="341" t="s">
        <v>280</v>
      </c>
      <c r="D26" s="43"/>
      <c r="E26" s="43"/>
      <c r="F26" s="43"/>
      <c r="G26" s="42"/>
      <c r="H26" s="43"/>
      <c r="I26" s="43"/>
      <c r="J26" s="340">
        <v>4</v>
      </c>
      <c r="K26" s="340">
        <v>5</v>
      </c>
      <c r="L26" s="340" t="s">
        <v>470</v>
      </c>
      <c r="M26" s="340" t="s">
        <v>253</v>
      </c>
      <c r="N26" s="340" t="s">
        <v>578</v>
      </c>
      <c r="O26" s="340" t="s">
        <v>604</v>
      </c>
      <c r="P26" s="340" t="s">
        <v>267</v>
      </c>
      <c r="Q26" s="340" t="s">
        <v>605</v>
      </c>
      <c r="R26" s="340" t="s">
        <v>253</v>
      </c>
      <c r="S26" s="340" t="s">
        <v>235</v>
      </c>
    </row>
    <row r="27" spans="2:19" ht="17.25" customHeight="1">
      <c r="B27" s="350" t="s">
        <v>572</v>
      </c>
      <c r="C27" s="341" t="s">
        <v>291</v>
      </c>
      <c r="D27" s="43"/>
      <c r="E27" s="43"/>
      <c r="F27" s="43"/>
      <c r="G27" s="43"/>
      <c r="H27" s="42"/>
      <c r="I27" s="43"/>
      <c r="J27" s="340">
        <v>-5</v>
      </c>
      <c r="K27" s="340">
        <v>5</v>
      </c>
      <c r="L27" s="340" t="s">
        <v>253</v>
      </c>
      <c r="M27" s="340" t="s">
        <v>253</v>
      </c>
      <c r="N27" s="340" t="s">
        <v>574</v>
      </c>
      <c r="O27" s="340" t="s">
        <v>606</v>
      </c>
      <c r="P27" s="340" t="s">
        <v>607</v>
      </c>
      <c r="Q27" s="340" t="s">
        <v>588</v>
      </c>
      <c r="R27" s="340" t="s">
        <v>574</v>
      </c>
      <c r="S27" s="340"/>
    </row>
    <row r="28" spans="2:19" ht="17.25" customHeight="1">
      <c r="B28" s="350" t="s">
        <v>573</v>
      </c>
      <c r="C28" s="558"/>
      <c r="D28" s="43"/>
      <c r="E28" s="43"/>
      <c r="F28" s="43"/>
      <c r="G28" s="43"/>
      <c r="H28" s="43"/>
      <c r="I28" s="42"/>
      <c r="J28" s="340">
        <v>0</v>
      </c>
      <c r="K28" s="340">
        <v>0</v>
      </c>
      <c r="L28" s="340" t="s">
        <v>253</v>
      </c>
      <c r="M28" s="340" t="s">
        <v>253</v>
      </c>
      <c r="N28" s="340" t="s">
        <v>253</v>
      </c>
      <c r="O28" s="340" t="s">
        <v>587</v>
      </c>
      <c r="P28" s="340" t="s">
        <v>253</v>
      </c>
      <c r="Q28" s="340" t="s">
        <v>588</v>
      </c>
      <c r="R28" s="340" t="s">
        <v>253</v>
      </c>
      <c r="S28" s="340"/>
    </row>
    <row r="29" spans="2:19" ht="17.25" customHeight="1">
      <c r="B29" s="698" t="s">
        <v>113</v>
      </c>
      <c r="C29" s="699"/>
      <c r="D29" s="339"/>
      <c r="E29" s="339"/>
      <c r="F29" s="339"/>
      <c r="G29" s="339"/>
      <c r="H29" s="339"/>
      <c r="I29" s="339"/>
      <c r="J29" s="478"/>
      <c r="K29" s="478"/>
      <c r="L29" s="478"/>
      <c r="M29" s="478"/>
      <c r="N29" s="478"/>
      <c r="O29" s="478"/>
      <c r="P29" s="478"/>
      <c r="Q29" s="478"/>
      <c r="R29" s="478"/>
      <c r="S29" s="478"/>
    </row>
    <row r="30" spans="2:19" ht="17.25" customHeight="1">
      <c r="B30" s="338" t="s">
        <v>70</v>
      </c>
      <c r="C30" s="338" t="s">
        <v>71</v>
      </c>
      <c r="D30" s="139">
        <v>1</v>
      </c>
      <c r="E30" s="139">
        <v>2</v>
      </c>
      <c r="F30" s="139">
        <v>3</v>
      </c>
      <c r="G30" s="139">
        <v>4</v>
      </c>
      <c r="H30" s="139">
        <v>5</v>
      </c>
      <c r="I30" s="139">
        <v>6</v>
      </c>
      <c r="J30" s="338" t="s">
        <v>9</v>
      </c>
      <c r="K30" s="338" t="s">
        <v>2</v>
      </c>
      <c r="L30" s="338" t="s">
        <v>3</v>
      </c>
      <c r="M30" s="338" t="s">
        <v>4</v>
      </c>
      <c r="N30" s="338" t="s">
        <v>5</v>
      </c>
      <c r="O30" s="338" t="s">
        <v>108</v>
      </c>
      <c r="P30" s="338" t="s">
        <v>8</v>
      </c>
      <c r="Q30" s="338" t="s">
        <v>109</v>
      </c>
      <c r="R30" s="338" t="s">
        <v>110</v>
      </c>
      <c r="S30" s="338" t="s">
        <v>640</v>
      </c>
    </row>
    <row r="31" spans="2:19" ht="17.25" customHeight="1">
      <c r="B31" s="349" t="s">
        <v>458</v>
      </c>
      <c r="C31" s="559" t="s">
        <v>36</v>
      </c>
      <c r="D31" s="42"/>
      <c r="E31" s="342"/>
      <c r="F31" s="342"/>
      <c r="G31" s="342"/>
      <c r="H31" s="342"/>
      <c r="I31" s="342"/>
      <c r="J31" s="351">
        <v>8</v>
      </c>
      <c r="K31" s="351">
        <v>5</v>
      </c>
      <c r="L31" s="351" t="s">
        <v>575</v>
      </c>
      <c r="M31" s="351" t="s">
        <v>253</v>
      </c>
      <c r="N31" s="351" t="s">
        <v>255</v>
      </c>
      <c r="O31" s="351" t="s">
        <v>608</v>
      </c>
      <c r="P31" s="351" t="s">
        <v>266</v>
      </c>
      <c r="Q31" s="351" t="s">
        <v>609</v>
      </c>
      <c r="R31" s="351" t="s">
        <v>253</v>
      </c>
      <c r="S31" s="351">
        <v>24</v>
      </c>
    </row>
    <row r="32" spans="2:19" ht="17.25" customHeight="1">
      <c r="B32" s="349" t="s">
        <v>459</v>
      </c>
      <c r="C32" s="352" t="s">
        <v>276</v>
      </c>
      <c r="D32" s="342"/>
      <c r="E32" s="42"/>
      <c r="F32" s="342"/>
      <c r="G32" s="342"/>
      <c r="H32" s="342"/>
      <c r="I32" s="342"/>
      <c r="J32" s="351">
        <v>6</v>
      </c>
      <c r="K32" s="351">
        <v>5</v>
      </c>
      <c r="L32" s="351" t="s">
        <v>578</v>
      </c>
      <c r="M32" s="351" t="s">
        <v>253</v>
      </c>
      <c r="N32" s="351" t="s">
        <v>470</v>
      </c>
      <c r="O32" s="351" t="s">
        <v>610</v>
      </c>
      <c r="P32" s="351" t="s">
        <v>253</v>
      </c>
      <c r="Q32" s="351" t="s">
        <v>602</v>
      </c>
      <c r="R32" s="351" t="s">
        <v>253</v>
      </c>
      <c r="S32" s="351">
        <v>24</v>
      </c>
    </row>
    <row r="33" spans="2:19" ht="17.25" customHeight="1">
      <c r="B33" s="349" t="s">
        <v>570</v>
      </c>
      <c r="C33" s="352" t="s">
        <v>121</v>
      </c>
      <c r="D33" s="342"/>
      <c r="E33" s="342"/>
      <c r="F33" s="42"/>
      <c r="G33" s="342"/>
      <c r="H33" s="342"/>
      <c r="I33" s="342"/>
      <c r="J33" s="351">
        <v>5</v>
      </c>
      <c r="K33" s="351">
        <v>5</v>
      </c>
      <c r="L33" s="351" t="s">
        <v>470</v>
      </c>
      <c r="M33" s="351" t="s">
        <v>255</v>
      </c>
      <c r="N33" s="351" t="s">
        <v>470</v>
      </c>
      <c r="O33" s="351" t="s">
        <v>581</v>
      </c>
      <c r="P33" s="351" t="s">
        <v>257</v>
      </c>
      <c r="Q33" s="351" t="s">
        <v>598</v>
      </c>
      <c r="R33" s="351" t="s">
        <v>253</v>
      </c>
      <c r="S33" s="351">
        <v>24</v>
      </c>
    </row>
    <row r="34" spans="2:19" ht="17.25" customHeight="1">
      <c r="B34" s="350" t="s">
        <v>571</v>
      </c>
      <c r="C34" s="341" t="s">
        <v>475</v>
      </c>
      <c r="D34" s="43"/>
      <c r="E34" s="43"/>
      <c r="F34" s="43"/>
      <c r="G34" s="42"/>
      <c r="H34" s="43"/>
      <c r="I34" s="43"/>
      <c r="J34" s="340">
        <v>3</v>
      </c>
      <c r="K34" s="340">
        <v>5</v>
      </c>
      <c r="L34" s="340" t="s">
        <v>255</v>
      </c>
      <c r="M34" s="340" t="s">
        <v>255</v>
      </c>
      <c r="N34" s="340" t="s">
        <v>578</v>
      </c>
      <c r="O34" s="340" t="s">
        <v>583</v>
      </c>
      <c r="P34" s="340" t="s">
        <v>271</v>
      </c>
      <c r="Q34" s="340" t="s">
        <v>605</v>
      </c>
      <c r="R34" s="340" t="s">
        <v>253</v>
      </c>
      <c r="S34" s="340" t="s">
        <v>235</v>
      </c>
    </row>
    <row r="35" spans="2:19" ht="17.25" customHeight="1">
      <c r="B35" s="350" t="s">
        <v>572</v>
      </c>
      <c r="C35" s="341" t="s">
        <v>124</v>
      </c>
      <c r="D35" s="43"/>
      <c r="E35" s="43"/>
      <c r="F35" s="43"/>
      <c r="G35" s="43"/>
      <c r="H35" s="42"/>
      <c r="I35" s="43"/>
      <c r="J35" s="340">
        <v>1</v>
      </c>
      <c r="K35" s="340">
        <v>5</v>
      </c>
      <c r="L35" s="340" t="s">
        <v>253</v>
      </c>
      <c r="M35" s="340" t="s">
        <v>255</v>
      </c>
      <c r="N35" s="340" t="s">
        <v>575</v>
      </c>
      <c r="O35" s="340" t="s">
        <v>611</v>
      </c>
      <c r="P35" s="340" t="s">
        <v>448</v>
      </c>
      <c r="Q35" s="340" t="s">
        <v>612</v>
      </c>
      <c r="R35" s="340" t="s">
        <v>253</v>
      </c>
      <c r="S35" s="340"/>
    </row>
    <row r="36" spans="2:19" ht="17.25" customHeight="1">
      <c r="B36" s="350" t="s">
        <v>573</v>
      </c>
      <c r="C36" s="558"/>
      <c r="D36" s="43"/>
      <c r="E36" s="43"/>
      <c r="F36" s="43"/>
      <c r="G36" s="43"/>
      <c r="H36" s="43"/>
      <c r="I36" s="42"/>
      <c r="J36" s="340">
        <v>0</v>
      </c>
      <c r="K36" s="340">
        <v>0</v>
      </c>
      <c r="L36" s="340" t="s">
        <v>253</v>
      </c>
      <c r="M36" s="340" t="s">
        <v>253</v>
      </c>
      <c r="N36" s="340" t="s">
        <v>253</v>
      </c>
      <c r="O36" s="340" t="s">
        <v>587</v>
      </c>
      <c r="P36" s="340" t="s">
        <v>253</v>
      </c>
      <c r="Q36" s="340" t="s">
        <v>588</v>
      </c>
      <c r="R36" s="340" t="s">
        <v>253</v>
      </c>
      <c r="S36" s="340"/>
    </row>
    <row r="37" spans="2:19" ht="17.25" customHeight="1">
      <c r="B37" s="698" t="s">
        <v>490</v>
      </c>
      <c r="C37" s="699"/>
      <c r="D37" s="339"/>
      <c r="E37" s="339"/>
      <c r="F37" s="339"/>
      <c r="G37" s="339"/>
      <c r="H37" s="339"/>
      <c r="I37" s="339"/>
      <c r="J37" s="478"/>
      <c r="K37" s="478"/>
      <c r="L37" s="478"/>
      <c r="M37" s="478"/>
      <c r="N37" s="478"/>
      <c r="O37" s="478"/>
      <c r="P37" s="478"/>
      <c r="Q37" s="478"/>
      <c r="R37" s="478"/>
      <c r="S37" s="478"/>
    </row>
    <row r="38" spans="2:19" ht="17.25" customHeight="1">
      <c r="B38" s="338" t="s">
        <v>70</v>
      </c>
      <c r="C38" s="338" t="s">
        <v>71</v>
      </c>
      <c r="D38" s="139">
        <v>1</v>
      </c>
      <c r="E38" s="139">
        <v>2</v>
      </c>
      <c r="F38" s="139">
        <v>3</v>
      </c>
      <c r="G38" s="139">
        <v>4</v>
      </c>
      <c r="H38" s="139">
        <v>5</v>
      </c>
      <c r="I38" s="139">
        <v>6</v>
      </c>
      <c r="J38" s="338" t="s">
        <v>9</v>
      </c>
      <c r="K38" s="338" t="s">
        <v>2</v>
      </c>
      <c r="L38" s="338" t="s">
        <v>3</v>
      </c>
      <c r="M38" s="338" t="s">
        <v>4</v>
      </c>
      <c r="N38" s="338" t="s">
        <v>5</v>
      </c>
      <c r="O38" s="338" t="s">
        <v>108</v>
      </c>
      <c r="P38" s="338" t="s">
        <v>8</v>
      </c>
      <c r="Q38" s="338" t="s">
        <v>109</v>
      </c>
      <c r="R38" s="338" t="s">
        <v>110</v>
      </c>
      <c r="S38" s="338" t="s">
        <v>640</v>
      </c>
    </row>
    <row r="39" spans="2:19" ht="17.25" customHeight="1">
      <c r="B39" s="349" t="s">
        <v>458</v>
      </c>
      <c r="C39" s="352" t="s">
        <v>119</v>
      </c>
      <c r="D39" s="42"/>
      <c r="E39" s="342"/>
      <c r="F39" s="342"/>
      <c r="G39" s="342"/>
      <c r="H39" s="342"/>
      <c r="I39" s="342"/>
      <c r="J39" s="351">
        <v>7</v>
      </c>
      <c r="K39" s="351">
        <v>5</v>
      </c>
      <c r="L39" s="351" t="s">
        <v>578</v>
      </c>
      <c r="M39" s="351" t="s">
        <v>255</v>
      </c>
      <c r="N39" s="351" t="s">
        <v>255</v>
      </c>
      <c r="O39" s="351" t="s">
        <v>613</v>
      </c>
      <c r="P39" s="351" t="s">
        <v>260</v>
      </c>
      <c r="Q39" s="351" t="s">
        <v>614</v>
      </c>
      <c r="R39" s="351" t="s">
        <v>253</v>
      </c>
      <c r="S39" s="351">
        <v>24</v>
      </c>
    </row>
    <row r="40" spans="2:19" ht="17.25" customHeight="1">
      <c r="B40" s="349" t="s">
        <v>459</v>
      </c>
      <c r="C40" s="352" t="s">
        <v>125</v>
      </c>
      <c r="D40" s="342"/>
      <c r="E40" s="42"/>
      <c r="F40" s="342"/>
      <c r="G40" s="342"/>
      <c r="H40" s="342"/>
      <c r="I40" s="342"/>
      <c r="J40" s="351">
        <v>7</v>
      </c>
      <c r="K40" s="351">
        <v>5</v>
      </c>
      <c r="L40" s="351" t="s">
        <v>578</v>
      </c>
      <c r="M40" s="351" t="s">
        <v>255</v>
      </c>
      <c r="N40" s="351" t="s">
        <v>255</v>
      </c>
      <c r="O40" s="351" t="s">
        <v>615</v>
      </c>
      <c r="P40" s="351" t="s">
        <v>258</v>
      </c>
      <c r="Q40" s="351" t="s">
        <v>616</v>
      </c>
      <c r="R40" s="351" t="s">
        <v>253</v>
      </c>
      <c r="S40" s="351">
        <v>24</v>
      </c>
    </row>
    <row r="41" spans="2:19" ht="17.25" customHeight="1">
      <c r="B41" s="349" t="s">
        <v>570</v>
      </c>
      <c r="C41" s="352" t="s">
        <v>641</v>
      </c>
      <c r="D41" s="342"/>
      <c r="E41" s="342"/>
      <c r="F41" s="42"/>
      <c r="G41" s="342"/>
      <c r="H41" s="342"/>
      <c r="I41" s="342"/>
      <c r="J41" s="351">
        <v>6</v>
      </c>
      <c r="K41" s="351">
        <v>5</v>
      </c>
      <c r="L41" s="351" t="s">
        <v>578</v>
      </c>
      <c r="M41" s="351" t="s">
        <v>253</v>
      </c>
      <c r="N41" s="351" t="s">
        <v>470</v>
      </c>
      <c r="O41" s="351" t="s">
        <v>617</v>
      </c>
      <c r="P41" s="351" t="s">
        <v>265</v>
      </c>
      <c r="Q41" s="351" t="s">
        <v>618</v>
      </c>
      <c r="R41" s="351" t="s">
        <v>253</v>
      </c>
      <c r="S41" s="351">
        <v>24</v>
      </c>
    </row>
    <row r="42" spans="2:19" ht="17.25" customHeight="1">
      <c r="B42" s="350" t="s">
        <v>571</v>
      </c>
      <c r="C42" s="341" t="s">
        <v>410</v>
      </c>
      <c r="D42" s="43"/>
      <c r="E42" s="43"/>
      <c r="F42" s="43"/>
      <c r="G42" s="42"/>
      <c r="H42" s="43"/>
      <c r="I42" s="43"/>
      <c r="J42" s="340">
        <v>6</v>
      </c>
      <c r="K42" s="340">
        <v>5</v>
      </c>
      <c r="L42" s="340" t="s">
        <v>470</v>
      </c>
      <c r="M42" s="340" t="s">
        <v>470</v>
      </c>
      <c r="N42" s="340" t="s">
        <v>255</v>
      </c>
      <c r="O42" s="340" t="s">
        <v>619</v>
      </c>
      <c r="P42" s="340" t="s">
        <v>266</v>
      </c>
      <c r="Q42" s="340" t="s">
        <v>620</v>
      </c>
      <c r="R42" s="340" t="s">
        <v>253</v>
      </c>
      <c r="S42" s="340" t="s">
        <v>235</v>
      </c>
    </row>
    <row r="43" spans="2:19" ht="17.25" customHeight="1">
      <c r="B43" s="350" t="s">
        <v>572</v>
      </c>
      <c r="C43" s="341" t="s">
        <v>228</v>
      </c>
      <c r="D43" s="43"/>
      <c r="E43" s="43"/>
      <c r="F43" s="43"/>
      <c r="G43" s="43"/>
      <c r="H43" s="42"/>
      <c r="I43" s="43"/>
      <c r="J43" s="340">
        <v>2</v>
      </c>
      <c r="K43" s="340">
        <v>5</v>
      </c>
      <c r="L43" s="340" t="s">
        <v>253</v>
      </c>
      <c r="M43" s="340" t="s">
        <v>470</v>
      </c>
      <c r="N43" s="340" t="s">
        <v>578</v>
      </c>
      <c r="O43" s="340" t="s">
        <v>621</v>
      </c>
      <c r="P43" s="340" t="s">
        <v>262</v>
      </c>
      <c r="Q43" s="340" t="s">
        <v>620</v>
      </c>
      <c r="R43" s="340" t="s">
        <v>253</v>
      </c>
      <c r="S43" s="340"/>
    </row>
    <row r="44" spans="2:19" ht="17.25" customHeight="1">
      <c r="B44" s="350" t="s">
        <v>573</v>
      </c>
      <c r="C44" s="341" t="s">
        <v>118</v>
      </c>
      <c r="D44" s="43"/>
      <c r="E44" s="43"/>
      <c r="F44" s="43"/>
      <c r="G44" s="43"/>
      <c r="H44" s="43"/>
      <c r="I44" s="42"/>
      <c r="J44" s="340">
        <v>2</v>
      </c>
      <c r="K44" s="340">
        <v>5</v>
      </c>
      <c r="L44" s="340" t="s">
        <v>253</v>
      </c>
      <c r="M44" s="340" t="s">
        <v>470</v>
      </c>
      <c r="N44" s="340" t="s">
        <v>578</v>
      </c>
      <c r="O44" s="340" t="s">
        <v>622</v>
      </c>
      <c r="P44" s="340" t="s">
        <v>263</v>
      </c>
      <c r="Q44" s="340" t="s">
        <v>623</v>
      </c>
      <c r="R44" s="340" t="s">
        <v>253</v>
      </c>
      <c r="S44" s="340"/>
    </row>
    <row r="45" spans="2:19" ht="17.25" customHeight="1">
      <c r="B45" s="698" t="s">
        <v>491</v>
      </c>
      <c r="C45" s="699"/>
      <c r="D45" s="339"/>
      <c r="E45" s="339"/>
      <c r="F45" s="339"/>
      <c r="G45" s="339"/>
      <c r="H45" s="339"/>
      <c r="I45" s="339"/>
      <c r="J45" s="478"/>
      <c r="K45" s="478"/>
      <c r="L45" s="478"/>
      <c r="M45" s="478"/>
      <c r="N45" s="478"/>
      <c r="O45" s="478"/>
      <c r="P45" s="478"/>
      <c r="Q45" s="478"/>
      <c r="R45" s="478"/>
      <c r="S45" s="478"/>
    </row>
    <row r="46" spans="2:19" ht="17.25" customHeight="1">
      <c r="B46" s="338" t="s">
        <v>70</v>
      </c>
      <c r="C46" s="338" t="s">
        <v>71</v>
      </c>
      <c r="D46" s="139">
        <v>1</v>
      </c>
      <c r="E46" s="139">
        <v>2</v>
      </c>
      <c r="F46" s="139">
        <v>3</v>
      </c>
      <c r="G46" s="139">
        <v>4</v>
      </c>
      <c r="H46" s="139">
        <v>5</v>
      </c>
      <c r="I46" s="139">
        <v>6</v>
      </c>
      <c r="J46" s="338" t="s">
        <v>9</v>
      </c>
      <c r="K46" s="338" t="s">
        <v>2</v>
      </c>
      <c r="L46" s="338" t="s">
        <v>3</v>
      </c>
      <c r="M46" s="338" t="s">
        <v>4</v>
      </c>
      <c r="N46" s="338" t="s">
        <v>5</v>
      </c>
      <c r="O46" s="338" t="s">
        <v>108</v>
      </c>
      <c r="P46" s="338" t="s">
        <v>8</v>
      </c>
      <c r="Q46" s="338" t="s">
        <v>109</v>
      </c>
      <c r="R46" s="338" t="s">
        <v>110</v>
      </c>
      <c r="S46" s="338" t="s">
        <v>640</v>
      </c>
    </row>
    <row r="47" spans="2:19" ht="17.25" customHeight="1">
      <c r="B47" s="349" t="s">
        <v>458</v>
      </c>
      <c r="C47" s="352" t="s">
        <v>473</v>
      </c>
      <c r="D47" s="42"/>
      <c r="E47" s="342"/>
      <c r="F47" s="342"/>
      <c r="G47" s="342"/>
      <c r="H47" s="342"/>
      <c r="I47" s="342"/>
      <c r="J47" s="351">
        <v>6</v>
      </c>
      <c r="K47" s="351">
        <v>5</v>
      </c>
      <c r="L47" s="351" t="s">
        <v>578</v>
      </c>
      <c r="M47" s="351" t="s">
        <v>253</v>
      </c>
      <c r="N47" s="351" t="s">
        <v>470</v>
      </c>
      <c r="O47" s="351" t="s">
        <v>596</v>
      </c>
      <c r="P47" s="351" t="s">
        <v>265</v>
      </c>
      <c r="Q47" s="351" t="s">
        <v>624</v>
      </c>
      <c r="R47" s="351" t="s">
        <v>253</v>
      </c>
      <c r="S47" s="351">
        <v>24</v>
      </c>
    </row>
    <row r="48" spans="2:19" ht="17.25" customHeight="1">
      <c r="B48" s="349" t="s">
        <v>459</v>
      </c>
      <c r="C48" s="352" t="s">
        <v>282</v>
      </c>
      <c r="D48" s="342"/>
      <c r="E48" s="42"/>
      <c r="F48" s="342"/>
      <c r="G48" s="342"/>
      <c r="H48" s="342"/>
      <c r="I48" s="342"/>
      <c r="J48" s="351">
        <v>5</v>
      </c>
      <c r="K48" s="351">
        <v>5</v>
      </c>
      <c r="L48" s="351" t="s">
        <v>470</v>
      </c>
      <c r="M48" s="351" t="s">
        <v>255</v>
      </c>
      <c r="N48" s="351" t="s">
        <v>470</v>
      </c>
      <c r="O48" s="351" t="s">
        <v>596</v>
      </c>
      <c r="P48" s="351" t="s">
        <v>265</v>
      </c>
      <c r="Q48" s="351" t="s">
        <v>602</v>
      </c>
      <c r="R48" s="351" t="s">
        <v>253</v>
      </c>
      <c r="S48" s="351">
        <v>24</v>
      </c>
    </row>
    <row r="49" spans="2:19" ht="17.25" customHeight="1">
      <c r="B49" s="349" t="s">
        <v>570</v>
      </c>
      <c r="C49" s="352" t="s">
        <v>460</v>
      </c>
      <c r="D49" s="342"/>
      <c r="E49" s="342"/>
      <c r="F49" s="42"/>
      <c r="G49" s="342"/>
      <c r="H49" s="342"/>
      <c r="I49" s="342"/>
      <c r="J49" s="351">
        <v>5</v>
      </c>
      <c r="K49" s="351">
        <v>5</v>
      </c>
      <c r="L49" s="351" t="s">
        <v>470</v>
      </c>
      <c r="M49" s="351" t="s">
        <v>255</v>
      </c>
      <c r="N49" s="351" t="s">
        <v>470</v>
      </c>
      <c r="O49" s="351" t="s">
        <v>596</v>
      </c>
      <c r="P49" s="351" t="s">
        <v>265</v>
      </c>
      <c r="Q49" s="351" t="s">
        <v>584</v>
      </c>
      <c r="R49" s="351" t="s">
        <v>253</v>
      </c>
      <c r="S49" s="351">
        <v>24</v>
      </c>
    </row>
    <row r="50" spans="2:19" ht="17.25" customHeight="1">
      <c r="B50" s="350" t="s">
        <v>571</v>
      </c>
      <c r="C50" s="341" t="s">
        <v>277</v>
      </c>
      <c r="D50" s="43"/>
      <c r="E50" s="43"/>
      <c r="F50" s="43"/>
      <c r="G50" s="42"/>
      <c r="H50" s="43"/>
      <c r="I50" s="43"/>
      <c r="J50" s="340">
        <v>4</v>
      </c>
      <c r="K50" s="340">
        <v>5</v>
      </c>
      <c r="L50" s="340" t="s">
        <v>470</v>
      </c>
      <c r="M50" s="340" t="s">
        <v>253</v>
      </c>
      <c r="N50" s="340" t="s">
        <v>578</v>
      </c>
      <c r="O50" s="340" t="s">
        <v>625</v>
      </c>
      <c r="P50" s="340" t="s">
        <v>268</v>
      </c>
      <c r="Q50" s="340" t="s">
        <v>626</v>
      </c>
      <c r="R50" s="340" t="s">
        <v>253</v>
      </c>
      <c r="S50" s="340" t="s">
        <v>235</v>
      </c>
    </row>
    <row r="51" spans="2:19" ht="17.25" customHeight="1">
      <c r="B51" s="350" t="s">
        <v>572</v>
      </c>
      <c r="C51" s="341" t="s">
        <v>278</v>
      </c>
      <c r="D51" s="43"/>
      <c r="E51" s="43"/>
      <c r="F51" s="43"/>
      <c r="G51" s="43"/>
      <c r="H51" s="42"/>
      <c r="I51" s="43"/>
      <c r="J51" s="340">
        <v>4</v>
      </c>
      <c r="K51" s="340">
        <v>5</v>
      </c>
      <c r="L51" s="340" t="s">
        <v>470</v>
      </c>
      <c r="M51" s="340" t="s">
        <v>253</v>
      </c>
      <c r="N51" s="340" t="s">
        <v>578</v>
      </c>
      <c r="O51" s="340" t="s">
        <v>627</v>
      </c>
      <c r="P51" s="340" t="s">
        <v>256</v>
      </c>
      <c r="Q51" s="340" t="s">
        <v>628</v>
      </c>
      <c r="R51" s="340" t="s">
        <v>253</v>
      </c>
      <c r="S51" s="340"/>
    </row>
    <row r="52" spans="2:19" ht="17.25" customHeight="1">
      <c r="B52" s="350" t="s">
        <v>573</v>
      </c>
      <c r="C52" s="558"/>
      <c r="D52" s="43"/>
      <c r="E52" s="43"/>
      <c r="F52" s="43"/>
      <c r="G52" s="43"/>
      <c r="H52" s="43"/>
      <c r="I52" s="42"/>
      <c r="J52" s="340">
        <v>0</v>
      </c>
      <c r="K52" s="340">
        <v>0</v>
      </c>
      <c r="L52" s="340" t="s">
        <v>253</v>
      </c>
      <c r="M52" s="340" t="s">
        <v>253</v>
      </c>
      <c r="N52" s="340" t="s">
        <v>253</v>
      </c>
      <c r="O52" s="340" t="s">
        <v>587</v>
      </c>
      <c r="P52" s="340" t="s">
        <v>253</v>
      </c>
      <c r="Q52" s="340" t="s">
        <v>588</v>
      </c>
      <c r="R52" s="340" t="s">
        <v>253</v>
      </c>
      <c r="S52" s="340"/>
    </row>
    <row r="53" spans="2:19" ht="17.25" customHeight="1">
      <c r="B53" s="698" t="s">
        <v>492</v>
      </c>
      <c r="C53" s="699"/>
      <c r="D53" s="339"/>
      <c r="E53" s="339"/>
      <c r="F53" s="339"/>
      <c r="G53" s="339"/>
      <c r="H53" s="339"/>
      <c r="I53" s="339"/>
      <c r="J53" s="478"/>
      <c r="K53" s="478"/>
      <c r="L53" s="478"/>
      <c r="M53" s="478"/>
      <c r="N53" s="478"/>
      <c r="O53" s="478"/>
      <c r="P53" s="478"/>
      <c r="Q53" s="478"/>
      <c r="R53" s="478"/>
      <c r="S53" s="478"/>
    </row>
    <row r="54" spans="2:19" ht="17.25" customHeight="1">
      <c r="B54" s="338" t="s">
        <v>70</v>
      </c>
      <c r="C54" s="338" t="s">
        <v>71</v>
      </c>
      <c r="D54" s="139">
        <v>1</v>
      </c>
      <c r="E54" s="139">
        <v>2</v>
      </c>
      <c r="F54" s="139">
        <v>3</v>
      </c>
      <c r="G54" s="139">
        <v>4</v>
      </c>
      <c r="H54" s="139">
        <v>5</v>
      </c>
      <c r="I54" s="139">
        <v>6</v>
      </c>
      <c r="J54" s="338" t="s">
        <v>9</v>
      </c>
      <c r="K54" s="338" t="s">
        <v>2</v>
      </c>
      <c r="L54" s="338" t="s">
        <v>3</v>
      </c>
      <c r="M54" s="338" t="s">
        <v>4</v>
      </c>
      <c r="N54" s="338" t="s">
        <v>5</v>
      </c>
      <c r="O54" s="338" t="s">
        <v>108</v>
      </c>
      <c r="P54" s="338" t="s">
        <v>8</v>
      </c>
      <c r="Q54" s="338" t="s">
        <v>109</v>
      </c>
      <c r="R54" s="338" t="s">
        <v>110</v>
      </c>
      <c r="S54" s="338" t="s">
        <v>640</v>
      </c>
    </row>
    <row r="55" spans="2:19" ht="17.25" customHeight="1">
      <c r="B55" s="349" t="s">
        <v>458</v>
      </c>
      <c r="C55" s="352" t="s">
        <v>286</v>
      </c>
      <c r="D55" s="42"/>
      <c r="E55" s="342"/>
      <c r="F55" s="342"/>
      <c r="G55" s="342"/>
      <c r="H55" s="342"/>
      <c r="I55" s="342"/>
      <c r="J55" s="351">
        <v>8</v>
      </c>
      <c r="K55" s="351">
        <v>5</v>
      </c>
      <c r="L55" s="351" t="s">
        <v>575</v>
      </c>
      <c r="M55" s="351" t="s">
        <v>253</v>
      </c>
      <c r="N55" s="351" t="s">
        <v>255</v>
      </c>
      <c r="O55" s="351" t="s">
        <v>629</v>
      </c>
      <c r="P55" s="351" t="s">
        <v>450</v>
      </c>
      <c r="Q55" s="351" t="s">
        <v>630</v>
      </c>
      <c r="R55" s="351" t="s">
        <v>253</v>
      </c>
      <c r="S55" s="351">
        <v>24</v>
      </c>
    </row>
    <row r="56" spans="2:19" ht="17.25" customHeight="1">
      <c r="B56" s="349" t="s">
        <v>459</v>
      </c>
      <c r="C56" s="352" t="s">
        <v>28</v>
      </c>
      <c r="D56" s="342"/>
      <c r="E56" s="42"/>
      <c r="F56" s="342"/>
      <c r="G56" s="342"/>
      <c r="H56" s="342"/>
      <c r="I56" s="342"/>
      <c r="J56" s="351">
        <v>7</v>
      </c>
      <c r="K56" s="351">
        <v>5</v>
      </c>
      <c r="L56" s="351" t="s">
        <v>578</v>
      </c>
      <c r="M56" s="351" t="s">
        <v>255</v>
      </c>
      <c r="N56" s="351" t="s">
        <v>255</v>
      </c>
      <c r="O56" s="351" t="s">
        <v>631</v>
      </c>
      <c r="P56" s="351" t="s">
        <v>269</v>
      </c>
      <c r="Q56" s="351" t="s">
        <v>590</v>
      </c>
      <c r="R56" s="351" t="s">
        <v>253</v>
      </c>
      <c r="S56" s="351">
        <v>24</v>
      </c>
    </row>
    <row r="57" spans="2:19" ht="17.25" customHeight="1">
      <c r="B57" s="349" t="s">
        <v>570</v>
      </c>
      <c r="C57" s="352" t="s">
        <v>566</v>
      </c>
      <c r="D57" s="342"/>
      <c r="E57" s="342"/>
      <c r="F57" s="42"/>
      <c r="G57" s="342"/>
      <c r="H57" s="342"/>
      <c r="I57" s="342"/>
      <c r="J57" s="351">
        <v>7</v>
      </c>
      <c r="K57" s="351">
        <v>5</v>
      </c>
      <c r="L57" s="351" t="s">
        <v>578</v>
      </c>
      <c r="M57" s="351" t="s">
        <v>255</v>
      </c>
      <c r="N57" s="351" t="s">
        <v>255</v>
      </c>
      <c r="O57" s="351" t="s">
        <v>632</v>
      </c>
      <c r="P57" s="351" t="s">
        <v>259</v>
      </c>
      <c r="Q57" s="351" t="s">
        <v>633</v>
      </c>
      <c r="R57" s="351" t="s">
        <v>253</v>
      </c>
      <c r="S57" s="351">
        <v>24</v>
      </c>
    </row>
    <row r="58" spans="2:19" ht="17.25" customHeight="1">
      <c r="B58" s="350" t="s">
        <v>571</v>
      </c>
      <c r="C58" s="341" t="s">
        <v>52</v>
      </c>
      <c r="D58" s="43"/>
      <c r="E58" s="43"/>
      <c r="F58" s="43"/>
      <c r="G58" s="42"/>
      <c r="H58" s="43"/>
      <c r="I58" s="43"/>
      <c r="J58" s="340">
        <v>6</v>
      </c>
      <c r="K58" s="340">
        <v>5</v>
      </c>
      <c r="L58" s="340" t="s">
        <v>578</v>
      </c>
      <c r="M58" s="340" t="s">
        <v>253</v>
      </c>
      <c r="N58" s="340" t="s">
        <v>470</v>
      </c>
      <c r="O58" s="340" t="s">
        <v>634</v>
      </c>
      <c r="P58" s="340" t="s">
        <v>471</v>
      </c>
      <c r="Q58" s="340" t="s">
        <v>628</v>
      </c>
      <c r="R58" s="340" t="s">
        <v>253</v>
      </c>
      <c r="S58" s="340" t="s">
        <v>235</v>
      </c>
    </row>
    <row r="59" spans="2:19" ht="17.25" customHeight="1">
      <c r="B59" s="350" t="s">
        <v>572</v>
      </c>
      <c r="C59" s="341" t="s">
        <v>225</v>
      </c>
      <c r="D59" s="43"/>
      <c r="E59" s="43"/>
      <c r="F59" s="43"/>
      <c r="G59" s="43"/>
      <c r="H59" s="42"/>
      <c r="I59" s="43"/>
      <c r="J59" s="340">
        <v>2</v>
      </c>
      <c r="K59" s="340">
        <v>5</v>
      </c>
      <c r="L59" s="340" t="s">
        <v>255</v>
      </c>
      <c r="M59" s="340" t="s">
        <v>253</v>
      </c>
      <c r="N59" s="340" t="s">
        <v>575</v>
      </c>
      <c r="O59" s="340" t="s">
        <v>635</v>
      </c>
      <c r="P59" s="340" t="s">
        <v>263</v>
      </c>
      <c r="Q59" s="340" t="s">
        <v>636</v>
      </c>
      <c r="R59" s="340" t="s">
        <v>253</v>
      </c>
      <c r="S59" s="340"/>
    </row>
    <row r="60" spans="2:19" ht="17.25" customHeight="1">
      <c r="B60" s="350" t="s">
        <v>573</v>
      </c>
      <c r="C60" s="558"/>
      <c r="D60" s="43"/>
      <c r="E60" s="43"/>
      <c r="F60" s="43"/>
      <c r="G60" s="43"/>
      <c r="H60" s="43"/>
      <c r="I60" s="42"/>
      <c r="J60" s="340">
        <v>0</v>
      </c>
      <c r="K60" s="340">
        <v>0</v>
      </c>
      <c r="L60" s="340" t="s">
        <v>253</v>
      </c>
      <c r="M60" s="340" t="s">
        <v>253</v>
      </c>
      <c r="N60" s="340" t="s">
        <v>253</v>
      </c>
      <c r="O60" s="340" t="s">
        <v>587</v>
      </c>
      <c r="P60" s="340" t="s">
        <v>253</v>
      </c>
      <c r="Q60" s="340" t="s">
        <v>588</v>
      </c>
      <c r="R60" s="340" t="s">
        <v>253</v>
      </c>
      <c r="S60" s="340"/>
    </row>
    <row r="61" spans="2:19" ht="17.25" customHeight="1">
      <c r="B61" s="698" t="s">
        <v>493</v>
      </c>
      <c r="C61" s="699"/>
      <c r="D61" s="339"/>
      <c r="E61" s="339"/>
      <c r="F61" s="339"/>
      <c r="G61" s="339"/>
      <c r="H61" s="339"/>
      <c r="I61" s="339"/>
      <c r="J61" s="478"/>
      <c r="K61" s="478"/>
      <c r="L61" s="478"/>
      <c r="M61" s="478"/>
      <c r="N61" s="478"/>
      <c r="O61" s="478"/>
      <c r="P61" s="478"/>
      <c r="Q61" s="478"/>
      <c r="R61" s="478"/>
      <c r="S61" s="478"/>
    </row>
    <row r="62" spans="2:19" ht="17.25" customHeight="1">
      <c r="B62" s="338" t="s">
        <v>70</v>
      </c>
      <c r="C62" s="338" t="s">
        <v>71</v>
      </c>
      <c r="D62" s="139">
        <v>1</v>
      </c>
      <c r="E62" s="139">
        <v>2</v>
      </c>
      <c r="F62" s="139">
        <v>3</v>
      </c>
      <c r="G62" s="139">
        <v>4</v>
      </c>
      <c r="H62" s="139">
        <v>5</v>
      </c>
      <c r="I62" s="139">
        <v>6</v>
      </c>
      <c r="J62" s="338" t="s">
        <v>9</v>
      </c>
      <c r="K62" s="338" t="s">
        <v>2</v>
      </c>
      <c r="L62" s="338" t="s">
        <v>3</v>
      </c>
      <c r="M62" s="338" t="s">
        <v>4</v>
      </c>
      <c r="N62" s="338" t="s">
        <v>5</v>
      </c>
      <c r="O62" s="338" t="s">
        <v>108</v>
      </c>
      <c r="P62" s="338" t="s">
        <v>8</v>
      </c>
      <c r="Q62" s="338" t="s">
        <v>109</v>
      </c>
      <c r="R62" s="338" t="s">
        <v>110</v>
      </c>
      <c r="S62" s="338" t="s">
        <v>640</v>
      </c>
    </row>
    <row r="63" spans="2:19" ht="17.25" customHeight="1">
      <c r="B63" s="349" t="s">
        <v>458</v>
      </c>
      <c r="C63" s="352" t="s">
        <v>13</v>
      </c>
      <c r="D63" s="42"/>
      <c r="E63" s="342"/>
      <c r="F63" s="342"/>
      <c r="G63" s="342"/>
      <c r="H63" s="342"/>
      <c r="I63" s="342"/>
      <c r="J63" s="351">
        <v>5</v>
      </c>
      <c r="K63" s="351">
        <v>5</v>
      </c>
      <c r="L63" s="351" t="s">
        <v>470</v>
      </c>
      <c r="M63" s="351" t="s">
        <v>255</v>
      </c>
      <c r="N63" s="351" t="s">
        <v>470</v>
      </c>
      <c r="O63" s="351" t="s">
        <v>637</v>
      </c>
      <c r="P63" s="351" t="s">
        <v>253</v>
      </c>
      <c r="Q63" s="351" t="s">
        <v>593</v>
      </c>
      <c r="R63" s="351" t="s">
        <v>253</v>
      </c>
      <c r="S63" s="351">
        <v>24</v>
      </c>
    </row>
    <row r="64" spans="2:19" ht="17.25" customHeight="1">
      <c r="B64" s="349" t="s">
        <v>459</v>
      </c>
      <c r="C64" s="352" t="s">
        <v>120</v>
      </c>
      <c r="D64" s="342"/>
      <c r="E64" s="42"/>
      <c r="F64" s="342"/>
      <c r="G64" s="342"/>
      <c r="H64" s="342"/>
      <c r="I64" s="342"/>
      <c r="J64" s="351">
        <v>5</v>
      </c>
      <c r="K64" s="351">
        <v>5</v>
      </c>
      <c r="L64" s="351" t="s">
        <v>470</v>
      </c>
      <c r="M64" s="351" t="s">
        <v>255</v>
      </c>
      <c r="N64" s="351" t="s">
        <v>470</v>
      </c>
      <c r="O64" s="351" t="s">
        <v>638</v>
      </c>
      <c r="P64" s="351" t="s">
        <v>257</v>
      </c>
      <c r="Q64" s="351" t="s">
        <v>628</v>
      </c>
      <c r="R64" s="351" t="s">
        <v>253</v>
      </c>
      <c r="S64" s="351">
        <v>24</v>
      </c>
    </row>
    <row r="65" spans="2:19" ht="17.25" customHeight="1">
      <c r="B65" s="349" t="s">
        <v>570</v>
      </c>
      <c r="C65" s="352" t="s">
        <v>279</v>
      </c>
      <c r="D65" s="342"/>
      <c r="E65" s="342"/>
      <c r="F65" s="42"/>
      <c r="G65" s="342"/>
      <c r="H65" s="342"/>
      <c r="I65" s="342"/>
      <c r="J65" s="351">
        <v>5</v>
      </c>
      <c r="K65" s="351">
        <v>5</v>
      </c>
      <c r="L65" s="351" t="s">
        <v>470</v>
      </c>
      <c r="M65" s="351" t="s">
        <v>255</v>
      </c>
      <c r="N65" s="351" t="s">
        <v>470</v>
      </c>
      <c r="O65" s="351" t="s">
        <v>603</v>
      </c>
      <c r="P65" s="351" t="s">
        <v>264</v>
      </c>
      <c r="Q65" s="351" t="s">
        <v>624</v>
      </c>
      <c r="R65" s="351" t="s">
        <v>253</v>
      </c>
      <c r="S65" s="351">
        <v>24</v>
      </c>
    </row>
    <row r="66" spans="2:19" ht="17.25" customHeight="1">
      <c r="B66" s="350" t="s">
        <v>571</v>
      </c>
      <c r="C66" s="341" t="s">
        <v>122</v>
      </c>
      <c r="D66" s="43"/>
      <c r="E66" s="43"/>
      <c r="F66" s="43"/>
      <c r="G66" s="42"/>
      <c r="H66" s="43"/>
      <c r="I66" s="43"/>
      <c r="J66" s="340">
        <v>4</v>
      </c>
      <c r="K66" s="340">
        <v>5</v>
      </c>
      <c r="L66" s="340" t="s">
        <v>470</v>
      </c>
      <c r="M66" s="340" t="s">
        <v>253</v>
      </c>
      <c r="N66" s="340" t="s">
        <v>578</v>
      </c>
      <c r="O66" s="340" t="s">
        <v>583</v>
      </c>
      <c r="P66" s="340" t="s">
        <v>271</v>
      </c>
      <c r="Q66" s="340" t="s">
        <v>605</v>
      </c>
      <c r="R66" s="340" t="s">
        <v>253</v>
      </c>
      <c r="S66" s="340" t="s">
        <v>235</v>
      </c>
    </row>
    <row r="67" spans="2:19" ht="17.25" customHeight="1">
      <c r="B67" s="350" t="s">
        <v>572</v>
      </c>
      <c r="C67" s="341" t="s">
        <v>34</v>
      </c>
      <c r="D67" s="43"/>
      <c r="E67" s="43"/>
      <c r="F67" s="43"/>
      <c r="G67" s="43"/>
      <c r="H67" s="42"/>
      <c r="I67" s="43"/>
      <c r="J67" s="340">
        <v>2</v>
      </c>
      <c r="K67" s="340">
        <v>5</v>
      </c>
      <c r="L67" s="340" t="s">
        <v>255</v>
      </c>
      <c r="M67" s="340" t="s">
        <v>253</v>
      </c>
      <c r="N67" s="340" t="s">
        <v>575</v>
      </c>
      <c r="O67" s="340" t="s">
        <v>639</v>
      </c>
      <c r="P67" s="340" t="s">
        <v>262</v>
      </c>
      <c r="Q67" s="340" t="s">
        <v>605</v>
      </c>
      <c r="R67" s="340" t="s">
        <v>253</v>
      </c>
      <c r="S67" s="340"/>
    </row>
    <row r="68" spans="2:19" ht="17.25" customHeight="1">
      <c r="B68" s="350" t="s">
        <v>573</v>
      </c>
      <c r="C68" s="558"/>
      <c r="D68" s="43"/>
      <c r="E68" s="43"/>
      <c r="F68" s="43"/>
      <c r="G68" s="43"/>
      <c r="H68" s="43"/>
      <c r="I68" s="42"/>
      <c r="J68" s="340">
        <v>0</v>
      </c>
      <c r="K68" s="340">
        <v>0</v>
      </c>
      <c r="L68" s="340" t="s">
        <v>253</v>
      </c>
      <c r="M68" s="340" t="s">
        <v>253</v>
      </c>
      <c r="N68" s="340" t="s">
        <v>253</v>
      </c>
      <c r="O68" s="340" t="s">
        <v>587</v>
      </c>
      <c r="P68" s="340" t="s">
        <v>253</v>
      </c>
      <c r="Q68" s="340" t="s">
        <v>588</v>
      </c>
      <c r="R68" s="340" t="s">
        <v>253</v>
      </c>
      <c r="S68" s="340"/>
    </row>
    <row r="70" spans="2:19" ht="15">
      <c r="B70" s="589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5">
      <c r="B71" s="701" t="s">
        <v>674</v>
      </c>
      <c r="C71" s="702"/>
      <c r="D71" s="702"/>
      <c r="E71" s="702"/>
      <c r="F71" s="702"/>
      <c r="G71" s="702"/>
      <c r="H71" s="702"/>
      <c r="I71" s="702"/>
      <c r="J71" s="702"/>
      <c r="K71" s="702"/>
      <c r="L71" s="702"/>
      <c r="M71" s="703"/>
      <c r="N71" s="701"/>
      <c r="O71" s="702"/>
      <c r="P71" s="702"/>
      <c r="Q71" s="702"/>
      <c r="R71" s="702"/>
      <c r="S71" s="702"/>
    </row>
    <row r="72" spans="2:19" ht="15">
      <c r="B72" s="338" t="s">
        <v>70</v>
      </c>
      <c r="C72" s="338" t="s">
        <v>71</v>
      </c>
      <c r="D72" s="139">
        <v>1</v>
      </c>
      <c r="E72" s="139">
        <v>2</v>
      </c>
      <c r="F72" s="139">
        <v>3</v>
      </c>
      <c r="G72" s="139">
        <v>4</v>
      </c>
      <c r="H72" s="139">
        <v>5</v>
      </c>
      <c r="I72" s="139">
        <v>6</v>
      </c>
      <c r="J72" s="338" t="s">
        <v>9</v>
      </c>
      <c r="K72" s="338" t="s">
        <v>2</v>
      </c>
      <c r="L72" s="338" t="s">
        <v>3</v>
      </c>
      <c r="M72" s="338" t="s">
        <v>4</v>
      </c>
      <c r="N72" s="338" t="s">
        <v>5</v>
      </c>
      <c r="O72" s="338" t="s">
        <v>108</v>
      </c>
      <c r="P72" s="338" t="s">
        <v>8</v>
      </c>
      <c r="Q72" s="338" t="s">
        <v>109</v>
      </c>
      <c r="R72" s="338" t="s">
        <v>110</v>
      </c>
      <c r="S72" s="338" t="s">
        <v>640</v>
      </c>
    </row>
    <row r="73" spans="2:19" ht="15">
      <c r="B73" s="349" t="s">
        <v>458</v>
      </c>
      <c r="C73" s="352" t="s">
        <v>125</v>
      </c>
      <c r="D73" s="42"/>
      <c r="E73" s="342" t="s">
        <v>146</v>
      </c>
      <c r="F73" s="342" t="s">
        <v>156</v>
      </c>
      <c r="G73" s="342" t="s">
        <v>139</v>
      </c>
      <c r="H73" s="342" t="s">
        <v>142</v>
      </c>
      <c r="I73" s="342" t="s">
        <v>146</v>
      </c>
      <c r="J73" s="351">
        <v>10</v>
      </c>
      <c r="K73" s="351">
        <v>5</v>
      </c>
      <c r="L73" s="351">
        <v>5</v>
      </c>
      <c r="M73" s="351">
        <v>0</v>
      </c>
      <c r="N73" s="351">
        <v>0</v>
      </c>
      <c r="O73" s="351" t="s">
        <v>675</v>
      </c>
      <c r="P73" s="351" t="s">
        <v>676</v>
      </c>
      <c r="Q73" s="351" t="s">
        <v>677</v>
      </c>
      <c r="R73" s="351" t="s">
        <v>253</v>
      </c>
      <c r="S73" s="351">
        <v>12</v>
      </c>
    </row>
    <row r="74" spans="2:19" ht="15">
      <c r="B74" s="349" t="s">
        <v>459</v>
      </c>
      <c r="C74" s="352" t="s">
        <v>123</v>
      </c>
      <c r="D74" s="342" t="s">
        <v>147</v>
      </c>
      <c r="E74" s="42"/>
      <c r="F74" s="342" t="s">
        <v>394</v>
      </c>
      <c r="G74" s="342" t="s">
        <v>136</v>
      </c>
      <c r="H74" s="342" t="s">
        <v>770</v>
      </c>
      <c r="I74" s="342" t="s">
        <v>904</v>
      </c>
      <c r="J74" s="351">
        <v>7</v>
      </c>
      <c r="K74" s="351">
        <v>5</v>
      </c>
      <c r="L74" s="351">
        <v>3</v>
      </c>
      <c r="M74" s="351">
        <v>1</v>
      </c>
      <c r="N74" s="351">
        <v>1</v>
      </c>
      <c r="O74" s="351" t="s">
        <v>678</v>
      </c>
      <c r="P74" s="351" t="s">
        <v>259</v>
      </c>
      <c r="Q74" s="351" t="s">
        <v>679</v>
      </c>
      <c r="R74" s="351" t="s">
        <v>253</v>
      </c>
      <c r="S74" s="351">
        <v>12</v>
      </c>
    </row>
    <row r="75" spans="2:19" ht="26.25">
      <c r="B75" s="349" t="s">
        <v>570</v>
      </c>
      <c r="C75" s="352" t="s">
        <v>281</v>
      </c>
      <c r="D75" s="342" t="s">
        <v>157</v>
      </c>
      <c r="E75" s="342" t="s">
        <v>393</v>
      </c>
      <c r="F75" s="42"/>
      <c r="G75" s="342" t="s">
        <v>142</v>
      </c>
      <c r="H75" s="342" t="s">
        <v>146</v>
      </c>
      <c r="I75" s="342" t="s">
        <v>151</v>
      </c>
      <c r="J75" s="351">
        <v>6</v>
      </c>
      <c r="K75" s="351">
        <v>5</v>
      </c>
      <c r="L75" s="351">
        <v>3</v>
      </c>
      <c r="M75" s="351">
        <v>0</v>
      </c>
      <c r="N75" s="351">
        <v>2</v>
      </c>
      <c r="O75" s="351" t="s">
        <v>638</v>
      </c>
      <c r="P75" s="351" t="s">
        <v>257</v>
      </c>
      <c r="Q75" s="351" t="s">
        <v>680</v>
      </c>
      <c r="R75" s="351" t="s">
        <v>253</v>
      </c>
      <c r="S75" s="351">
        <v>12</v>
      </c>
    </row>
    <row r="76" spans="2:19" ht="26.25">
      <c r="B76" s="350" t="s">
        <v>571</v>
      </c>
      <c r="C76" s="341" t="s">
        <v>460</v>
      </c>
      <c r="D76" s="43" t="s">
        <v>140</v>
      </c>
      <c r="E76" s="43" t="s">
        <v>136</v>
      </c>
      <c r="F76" s="43" t="s">
        <v>141</v>
      </c>
      <c r="G76" s="42"/>
      <c r="H76" s="43" t="s">
        <v>141</v>
      </c>
      <c r="I76" s="43" t="s">
        <v>146</v>
      </c>
      <c r="J76" s="340">
        <v>3</v>
      </c>
      <c r="K76" s="340">
        <v>5</v>
      </c>
      <c r="L76" s="340">
        <v>1</v>
      </c>
      <c r="M76" s="340">
        <v>1</v>
      </c>
      <c r="N76" s="340">
        <v>3</v>
      </c>
      <c r="O76" s="340" t="s">
        <v>681</v>
      </c>
      <c r="P76" s="340" t="s">
        <v>268</v>
      </c>
      <c r="Q76" s="340" t="s">
        <v>682</v>
      </c>
      <c r="R76" s="340" t="s">
        <v>253</v>
      </c>
      <c r="S76" s="340" t="s">
        <v>215</v>
      </c>
    </row>
    <row r="77" spans="2:19" ht="26.25">
      <c r="B77" s="350" t="s">
        <v>572</v>
      </c>
      <c r="C77" s="591" t="s">
        <v>36</v>
      </c>
      <c r="D77" s="43" t="s">
        <v>141</v>
      </c>
      <c r="E77" s="43" t="s">
        <v>771</v>
      </c>
      <c r="F77" s="43" t="s">
        <v>147</v>
      </c>
      <c r="G77" s="43" t="s">
        <v>142</v>
      </c>
      <c r="H77" s="42"/>
      <c r="I77" s="43" t="s">
        <v>150</v>
      </c>
      <c r="J77" s="340">
        <v>2</v>
      </c>
      <c r="K77" s="340">
        <v>5</v>
      </c>
      <c r="L77" s="340">
        <v>1</v>
      </c>
      <c r="M77" s="340">
        <v>0</v>
      </c>
      <c r="N77" s="340">
        <v>4</v>
      </c>
      <c r="O77" s="340" t="s">
        <v>683</v>
      </c>
      <c r="P77" s="340" t="s">
        <v>267</v>
      </c>
      <c r="Q77" s="340" t="s">
        <v>682</v>
      </c>
      <c r="R77" s="340" t="s">
        <v>253</v>
      </c>
      <c r="S77" s="340" t="s">
        <v>164</v>
      </c>
    </row>
    <row r="78" spans="2:19" ht="15">
      <c r="B78" s="350" t="s">
        <v>573</v>
      </c>
      <c r="C78" s="341" t="s">
        <v>283</v>
      </c>
      <c r="D78" s="43" t="s">
        <v>147</v>
      </c>
      <c r="E78" s="43" t="s">
        <v>903</v>
      </c>
      <c r="F78" s="43" t="s">
        <v>150</v>
      </c>
      <c r="G78" s="43" t="s">
        <v>147</v>
      </c>
      <c r="H78" s="43" t="s">
        <v>151</v>
      </c>
      <c r="I78" s="42"/>
      <c r="J78" s="340">
        <v>2</v>
      </c>
      <c r="K78" s="340">
        <v>5</v>
      </c>
      <c r="L78" s="340">
        <v>1</v>
      </c>
      <c r="M78" s="340">
        <v>0</v>
      </c>
      <c r="N78" s="340">
        <v>4</v>
      </c>
      <c r="O78" s="340" t="s">
        <v>684</v>
      </c>
      <c r="P78" s="340" t="s">
        <v>267</v>
      </c>
      <c r="Q78" s="340" t="s">
        <v>685</v>
      </c>
      <c r="R78" s="340" t="s">
        <v>253</v>
      </c>
      <c r="S78" s="340" t="s">
        <v>165</v>
      </c>
    </row>
    <row r="79" spans="2:19" ht="15" customHeight="1">
      <c r="B79" s="698" t="s">
        <v>686</v>
      </c>
      <c r="C79" s="699"/>
      <c r="D79" s="478"/>
      <c r="E79" s="478"/>
      <c r="F79" s="478"/>
      <c r="G79" s="478"/>
      <c r="H79" s="478"/>
      <c r="I79" s="478"/>
      <c r="J79" s="478"/>
      <c r="K79" s="478"/>
      <c r="L79" s="478"/>
      <c r="M79" s="478"/>
      <c r="N79" s="478"/>
      <c r="O79" s="478"/>
      <c r="P79" s="478"/>
      <c r="Q79" s="478"/>
      <c r="R79" s="478"/>
      <c r="S79" s="590"/>
    </row>
    <row r="80" spans="2:19" ht="15">
      <c r="B80" s="338" t="s">
        <v>70</v>
      </c>
      <c r="C80" s="338" t="s">
        <v>71</v>
      </c>
      <c r="D80" s="139">
        <v>1</v>
      </c>
      <c r="E80" s="139">
        <v>2</v>
      </c>
      <c r="F80" s="139">
        <v>3</v>
      </c>
      <c r="G80" s="139">
        <v>4</v>
      </c>
      <c r="H80" s="139">
        <v>5</v>
      </c>
      <c r="I80" s="139">
        <v>6</v>
      </c>
      <c r="J80" s="338" t="s">
        <v>9</v>
      </c>
      <c r="K80" s="338" t="s">
        <v>2</v>
      </c>
      <c r="L80" s="338" t="s">
        <v>3</v>
      </c>
      <c r="M80" s="338" t="s">
        <v>4</v>
      </c>
      <c r="N80" s="338" t="s">
        <v>5</v>
      </c>
      <c r="O80" s="338" t="s">
        <v>108</v>
      </c>
      <c r="P80" s="338" t="s">
        <v>8</v>
      </c>
      <c r="Q80" s="338" t="s">
        <v>109</v>
      </c>
      <c r="R80" s="338" t="s">
        <v>110</v>
      </c>
      <c r="S80" s="338" t="s">
        <v>640</v>
      </c>
    </row>
    <row r="81" spans="2:19" ht="15">
      <c r="B81" s="349" t="s">
        <v>458</v>
      </c>
      <c r="C81" s="352" t="s">
        <v>28</v>
      </c>
      <c r="D81" s="42"/>
      <c r="E81" s="342" t="s">
        <v>156</v>
      </c>
      <c r="F81" s="342" t="s">
        <v>148</v>
      </c>
      <c r="G81" s="342" t="s">
        <v>148</v>
      </c>
      <c r="H81" s="342" t="s">
        <v>136</v>
      </c>
      <c r="I81" s="342" t="s">
        <v>772</v>
      </c>
      <c r="J81" s="351">
        <v>9</v>
      </c>
      <c r="K81" s="351">
        <v>5</v>
      </c>
      <c r="L81" s="351">
        <v>4</v>
      </c>
      <c r="M81" s="351">
        <v>1</v>
      </c>
      <c r="N81" s="351">
        <v>0</v>
      </c>
      <c r="O81" s="351" t="s">
        <v>687</v>
      </c>
      <c r="P81" s="351" t="s">
        <v>688</v>
      </c>
      <c r="Q81" s="351" t="s">
        <v>680</v>
      </c>
      <c r="R81" s="351" t="s">
        <v>253</v>
      </c>
      <c r="S81" s="351">
        <v>12</v>
      </c>
    </row>
    <row r="82" spans="2:19" ht="26.25">
      <c r="B82" s="349" t="s">
        <v>459</v>
      </c>
      <c r="C82" s="352" t="s">
        <v>473</v>
      </c>
      <c r="D82" s="342" t="s">
        <v>157</v>
      </c>
      <c r="E82" s="42"/>
      <c r="F82" s="342" t="s">
        <v>147</v>
      </c>
      <c r="G82" s="342" t="s">
        <v>159</v>
      </c>
      <c r="H82" s="342" t="s">
        <v>156</v>
      </c>
      <c r="I82" s="342" t="s">
        <v>142</v>
      </c>
      <c r="J82" s="351">
        <v>6</v>
      </c>
      <c r="K82" s="351">
        <v>5</v>
      </c>
      <c r="L82" s="351">
        <v>3</v>
      </c>
      <c r="M82" s="351">
        <v>0</v>
      </c>
      <c r="N82" s="351">
        <v>2</v>
      </c>
      <c r="O82" s="351" t="s">
        <v>608</v>
      </c>
      <c r="P82" s="351" t="s">
        <v>266</v>
      </c>
      <c r="Q82" s="351" t="s">
        <v>682</v>
      </c>
      <c r="R82" s="351" t="s">
        <v>253</v>
      </c>
      <c r="S82" s="351">
        <v>12</v>
      </c>
    </row>
    <row r="83" spans="2:19" ht="26.25">
      <c r="B83" s="349" t="s">
        <v>570</v>
      </c>
      <c r="C83" s="352" t="s">
        <v>276</v>
      </c>
      <c r="D83" s="342" t="s">
        <v>149</v>
      </c>
      <c r="E83" s="342" t="s">
        <v>146</v>
      </c>
      <c r="F83" s="42"/>
      <c r="G83" s="342" t="s">
        <v>138</v>
      </c>
      <c r="H83" s="342" t="s">
        <v>139</v>
      </c>
      <c r="I83" s="342" t="s">
        <v>393</v>
      </c>
      <c r="J83" s="351">
        <v>6</v>
      </c>
      <c r="K83" s="351">
        <v>5</v>
      </c>
      <c r="L83" s="351">
        <v>3</v>
      </c>
      <c r="M83" s="351">
        <v>0</v>
      </c>
      <c r="N83" s="351">
        <v>2</v>
      </c>
      <c r="O83" s="351" t="s">
        <v>627</v>
      </c>
      <c r="P83" s="351" t="s">
        <v>256</v>
      </c>
      <c r="Q83" s="351" t="s">
        <v>689</v>
      </c>
      <c r="R83" s="351" t="s">
        <v>253</v>
      </c>
      <c r="S83" s="351">
        <v>12</v>
      </c>
    </row>
    <row r="84" spans="2:19" ht="26.25">
      <c r="B84" s="350" t="s">
        <v>571</v>
      </c>
      <c r="C84" s="341" t="s">
        <v>641</v>
      </c>
      <c r="D84" s="43" t="s">
        <v>149</v>
      </c>
      <c r="E84" s="43" t="s">
        <v>160</v>
      </c>
      <c r="F84" s="43" t="s">
        <v>137</v>
      </c>
      <c r="G84" s="42"/>
      <c r="H84" s="43" t="s">
        <v>146</v>
      </c>
      <c r="I84" s="43" t="s">
        <v>143</v>
      </c>
      <c r="J84" s="340">
        <v>4</v>
      </c>
      <c r="K84" s="340">
        <v>5</v>
      </c>
      <c r="L84" s="340">
        <v>2</v>
      </c>
      <c r="M84" s="340">
        <v>0</v>
      </c>
      <c r="N84" s="340">
        <v>3</v>
      </c>
      <c r="O84" s="340" t="s">
        <v>625</v>
      </c>
      <c r="P84" s="340" t="s">
        <v>268</v>
      </c>
      <c r="Q84" s="340" t="s">
        <v>690</v>
      </c>
      <c r="R84" s="340" t="s">
        <v>253</v>
      </c>
      <c r="S84" s="340" t="s">
        <v>215</v>
      </c>
    </row>
    <row r="85" spans="2:19" ht="26.25">
      <c r="B85" s="350" t="s">
        <v>572</v>
      </c>
      <c r="C85" s="341" t="s">
        <v>15</v>
      </c>
      <c r="D85" s="43" t="s">
        <v>136</v>
      </c>
      <c r="E85" s="43" t="s">
        <v>157</v>
      </c>
      <c r="F85" s="43" t="s">
        <v>140</v>
      </c>
      <c r="G85" s="43" t="s">
        <v>147</v>
      </c>
      <c r="H85" s="42"/>
      <c r="I85" s="43" t="s">
        <v>394</v>
      </c>
      <c r="J85" s="340">
        <v>3</v>
      </c>
      <c r="K85" s="340">
        <v>5</v>
      </c>
      <c r="L85" s="340">
        <v>1</v>
      </c>
      <c r="M85" s="340">
        <v>1</v>
      </c>
      <c r="N85" s="340">
        <v>3</v>
      </c>
      <c r="O85" s="340" t="s">
        <v>691</v>
      </c>
      <c r="P85" s="340" t="s">
        <v>265</v>
      </c>
      <c r="Q85" s="340" t="s">
        <v>692</v>
      </c>
      <c r="R85" s="340" t="s">
        <v>253</v>
      </c>
      <c r="S85" s="340" t="s">
        <v>164</v>
      </c>
    </row>
    <row r="86" spans="2:19" ht="26.25">
      <c r="B86" s="350" t="s">
        <v>573</v>
      </c>
      <c r="C86" s="341" t="s">
        <v>279</v>
      </c>
      <c r="D86" s="43" t="s">
        <v>773</v>
      </c>
      <c r="E86" s="43" t="s">
        <v>141</v>
      </c>
      <c r="F86" s="43" t="s">
        <v>394</v>
      </c>
      <c r="G86" s="43" t="s">
        <v>144</v>
      </c>
      <c r="H86" s="43" t="s">
        <v>393</v>
      </c>
      <c r="I86" s="42"/>
      <c r="J86" s="340">
        <v>2</v>
      </c>
      <c r="K86" s="340">
        <v>5</v>
      </c>
      <c r="L86" s="340">
        <v>1</v>
      </c>
      <c r="M86" s="340">
        <v>0</v>
      </c>
      <c r="N86" s="340">
        <v>4</v>
      </c>
      <c r="O86" s="340" t="s">
        <v>693</v>
      </c>
      <c r="P86" s="340" t="s">
        <v>448</v>
      </c>
      <c r="Q86" s="340" t="s">
        <v>694</v>
      </c>
      <c r="R86" s="340" t="s">
        <v>253</v>
      </c>
      <c r="S86" s="340" t="s">
        <v>165</v>
      </c>
    </row>
    <row r="87" spans="2:19" ht="15" customHeight="1">
      <c r="B87" s="698" t="s">
        <v>695</v>
      </c>
      <c r="C87" s="699"/>
      <c r="D87" s="478"/>
      <c r="E87" s="478"/>
      <c r="F87" s="478"/>
      <c r="G87" s="478"/>
      <c r="H87" s="478"/>
      <c r="I87" s="478"/>
      <c r="J87" s="478"/>
      <c r="K87" s="478"/>
      <c r="L87" s="478"/>
      <c r="M87" s="478"/>
      <c r="N87" s="478"/>
      <c r="O87" s="478"/>
      <c r="P87" s="478"/>
      <c r="Q87" s="478"/>
      <c r="R87" s="478"/>
      <c r="S87" s="590"/>
    </row>
    <row r="88" spans="2:19" ht="15">
      <c r="B88" s="338" t="s">
        <v>70</v>
      </c>
      <c r="C88" s="338" t="s">
        <v>71</v>
      </c>
      <c r="D88" s="139">
        <v>1</v>
      </c>
      <c r="E88" s="139">
        <v>2</v>
      </c>
      <c r="F88" s="139">
        <v>3</v>
      </c>
      <c r="G88" s="139">
        <v>4</v>
      </c>
      <c r="H88" s="139">
        <v>5</v>
      </c>
      <c r="I88" s="139">
        <v>6</v>
      </c>
      <c r="J88" s="338" t="s">
        <v>9</v>
      </c>
      <c r="K88" s="338" t="s">
        <v>2</v>
      </c>
      <c r="L88" s="338" t="s">
        <v>3</v>
      </c>
      <c r="M88" s="338" t="s">
        <v>4</v>
      </c>
      <c r="N88" s="338" t="s">
        <v>5</v>
      </c>
      <c r="O88" s="338" t="s">
        <v>108</v>
      </c>
      <c r="P88" s="338" t="s">
        <v>8</v>
      </c>
      <c r="Q88" s="338" t="s">
        <v>109</v>
      </c>
      <c r="R88" s="338" t="s">
        <v>110</v>
      </c>
      <c r="S88" s="338" t="s">
        <v>640</v>
      </c>
    </row>
    <row r="89" spans="2:19" ht="26.25">
      <c r="B89" s="349" t="s">
        <v>458</v>
      </c>
      <c r="C89" s="352" t="s">
        <v>13</v>
      </c>
      <c r="D89" s="42"/>
      <c r="E89" s="342" t="s">
        <v>138</v>
      </c>
      <c r="F89" s="342" t="s">
        <v>152</v>
      </c>
      <c r="G89" s="342" t="s">
        <v>150</v>
      </c>
      <c r="H89" s="342" t="s">
        <v>145</v>
      </c>
      <c r="I89" s="342" t="s">
        <v>139</v>
      </c>
      <c r="J89" s="351">
        <v>7</v>
      </c>
      <c r="K89" s="351">
        <v>5</v>
      </c>
      <c r="L89" s="351">
        <v>3</v>
      </c>
      <c r="M89" s="351">
        <v>1</v>
      </c>
      <c r="N89" s="351">
        <v>1</v>
      </c>
      <c r="O89" s="351" t="s">
        <v>696</v>
      </c>
      <c r="P89" s="351" t="s">
        <v>258</v>
      </c>
      <c r="Q89" s="351" t="s">
        <v>697</v>
      </c>
      <c r="R89" s="351" t="s">
        <v>253</v>
      </c>
      <c r="S89" s="351">
        <v>12</v>
      </c>
    </row>
    <row r="90" spans="2:19" ht="26.25">
      <c r="B90" s="349" t="s">
        <v>459</v>
      </c>
      <c r="C90" s="352" t="s">
        <v>119</v>
      </c>
      <c r="D90" s="342" t="s">
        <v>137</v>
      </c>
      <c r="E90" s="42"/>
      <c r="F90" s="342" t="s">
        <v>150</v>
      </c>
      <c r="G90" s="342" t="s">
        <v>142</v>
      </c>
      <c r="H90" s="342" t="s">
        <v>146</v>
      </c>
      <c r="I90" s="342" t="s">
        <v>146</v>
      </c>
      <c r="J90" s="351">
        <v>6</v>
      </c>
      <c r="K90" s="351">
        <v>5</v>
      </c>
      <c r="L90" s="351">
        <v>3</v>
      </c>
      <c r="M90" s="351">
        <v>0</v>
      </c>
      <c r="N90" s="351">
        <v>2</v>
      </c>
      <c r="O90" s="351" t="s">
        <v>638</v>
      </c>
      <c r="P90" s="351" t="s">
        <v>257</v>
      </c>
      <c r="Q90" s="351" t="s">
        <v>680</v>
      </c>
      <c r="R90" s="351" t="s">
        <v>253</v>
      </c>
      <c r="S90" s="351">
        <v>12</v>
      </c>
    </row>
    <row r="91" spans="2:19" ht="26.25">
      <c r="B91" s="349" t="s">
        <v>570</v>
      </c>
      <c r="C91" s="352" t="s">
        <v>290</v>
      </c>
      <c r="D91" s="342" t="s">
        <v>153</v>
      </c>
      <c r="E91" s="342" t="s">
        <v>151</v>
      </c>
      <c r="F91" s="42"/>
      <c r="G91" s="342" t="s">
        <v>146</v>
      </c>
      <c r="H91" s="342" t="s">
        <v>906</v>
      </c>
      <c r="I91" s="342" t="s">
        <v>146</v>
      </c>
      <c r="J91" s="351">
        <v>6</v>
      </c>
      <c r="K91" s="351">
        <v>5</v>
      </c>
      <c r="L91" s="351">
        <v>3</v>
      </c>
      <c r="M91" s="351">
        <v>0</v>
      </c>
      <c r="N91" s="351">
        <v>2</v>
      </c>
      <c r="O91" s="351" t="s">
        <v>698</v>
      </c>
      <c r="P91" s="351" t="s">
        <v>256</v>
      </c>
      <c r="Q91" s="351" t="s">
        <v>699</v>
      </c>
      <c r="R91" s="351" t="s">
        <v>253</v>
      </c>
      <c r="S91" s="351">
        <v>12</v>
      </c>
    </row>
    <row r="92" spans="2:19" ht="26.25">
      <c r="B92" s="350" t="s">
        <v>571</v>
      </c>
      <c r="C92" s="341" t="s">
        <v>282</v>
      </c>
      <c r="D92" s="43" t="s">
        <v>151</v>
      </c>
      <c r="E92" s="43" t="s">
        <v>141</v>
      </c>
      <c r="F92" s="43" t="s">
        <v>147</v>
      </c>
      <c r="G92" s="42"/>
      <c r="H92" s="43" t="s">
        <v>904</v>
      </c>
      <c r="I92" s="43" t="s">
        <v>145</v>
      </c>
      <c r="J92" s="340">
        <v>5</v>
      </c>
      <c r="K92" s="340">
        <v>5</v>
      </c>
      <c r="L92" s="340">
        <v>2</v>
      </c>
      <c r="M92" s="340">
        <v>1</v>
      </c>
      <c r="N92" s="340">
        <v>2</v>
      </c>
      <c r="O92" s="340" t="s">
        <v>638</v>
      </c>
      <c r="P92" s="340" t="s">
        <v>257</v>
      </c>
      <c r="Q92" s="340" t="s">
        <v>700</v>
      </c>
      <c r="R92" s="340" t="s">
        <v>253</v>
      </c>
      <c r="S92" s="340" t="s">
        <v>215</v>
      </c>
    </row>
    <row r="93" spans="2:19" ht="26.25">
      <c r="B93" s="350" t="s">
        <v>572</v>
      </c>
      <c r="C93" s="341" t="s">
        <v>566</v>
      </c>
      <c r="D93" s="43" t="s">
        <v>145</v>
      </c>
      <c r="E93" s="43" t="s">
        <v>147</v>
      </c>
      <c r="F93" s="43" t="s">
        <v>907</v>
      </c>
      <c r="G93" s="43" t="s">
        <v>903</v>
      </c>
      <c r="H93" s="42"/>
      <c r="I93" s="43" t="s">
        <v>156</v>
      </c>
      <c r="J93" s="340">
        <v>4</v>
      </c>
      <c r="K93" s="340">
        <v>5</v>
      </c>
      <c r="L93" s="340">
        <v>2</v>
      </c>
      <c r="M93" s="340">
        <v>1</v>
      </c>
      <c r="N93" s="340">
        <v>2</v>
      </c>
      <c r="O93" s="340" t="s">
        <v>701</v>
      </c>
      <c r="P93" s="340" t="s">
        <v>266</v>
      </c>
      <c r="Q93" s="340" t="s">
        <v>685</v>
      </c>
      <c r="R93" s="340" t="s">
        <v>255</v>
      </c>
      <c r="S93" s="340" t="s">
        <v>164</v>
      </c>
    </row>
    <row r="94" spans="2:19" ht="15">
      <c r="B94" s="350" t="s">
        <v>573</v>
      </c>
      <c r="C94" s="341" t="s">
        <v>478</v>
      </c>
      <c r="D94" s="43" t="s">
        <v>140</v>
      </c>
      <c r="E94" s="43" t="s">
        <v>147</v>
      </c>
      <c r="F94" s="43" t="s">
        <v>147</v>
      </c>
      <c r="G94" s="43" t="s">
        <v>145</v>
      </c>
      <c r="H94" s="43" t="s">
        <v>157</v>
      </c>
      <c r="I94" s="42"/>
      <c r="J94" s="340">
        <v>1</v>
      </c>
      <c r="K94" s="340">
        <v>5</v>
      </c>
      <c r="L94" s="340">
        <v>0</v>
      </c>
      <c r="M94" s="340">
        <v>1</v>
      </c>
      <c r="N94" s="340">
        <v>4</v>
      </c>
      <c r="O94" s="340" t="s">
        <v>702</v>
      </c>
      <c r="P94" s="340" t="s">
        <v>471</v>
      </c>
      <c r="Q94" s="340" t="s">
        <v>703</v>
      </c>
      <c r="R94" s="340" t="s">
        <v>253</v>
      </c>
      <c r="S94" s="340" t="s">
        <v>165</v>
      </c>
    </row>
    <row r="95" spans="2:19" ht="15" customHeight="1">
      <c r="B95" s="698" t="s">
        <v>704</v>
      </c>
      <c r="C95" s="699"/>
      <c r="D95" s="478"/>
      <c r="E95" s="478"/>
      <c r="F95" s="478"/>
      <c r="G95" s="478"/>
      <c r="H95" s="478"/>
      <c r="I95" s="478"/>
      <c r="J95" s="478"/>
      <c r="K95" s="478"/>
      <c r="L95" s="478"/>
      <c r="M95" s="478"/>
      <c r="N95" s="478"/>
      <c r="O95" s="478"/>
      <c r="P95" s="478"/>
      <c r="Q95" s="478"/>
      <c r="R95" s="478"/>
      <c r="S95" s="590"/>
    </row>
    <row r="96" spans="2:19" ht="15">
      <c r="B96" s="338" t="s">
        <v>70</v>
      </c>
      <c r="C96" s="338" t="s">
        <v>71</v>
      </c>
      <c r="D96" s="139">
        <v>1</v>
      </c>
      <c r="E96" s="139">
        <v>2</v>
      </c>
      <c r="F96" s="139">
        <v>3</v>
      </c>
      <c r="G96" s="139">
        <v>4</v>
      </c>
      <c r="H96" s="139">
        <v>5</v>
      </c>
      <c r="I96" s="139">
        <v>6</v>
      </c>
      <c r="J96" s="338" t="s">
        <v>9</v>
      </c>
      <c r="K96" s="338" t="s">
        <v>2</v>
      </c>
      <c r="L96" s="338" t="s">
        <v>3</v>
      </c>
      <c r="M96" s="338" t="s">
        <v>4</v>
      </c>
      <c r="N96" s="338" t="s">
        <v>5</v>
      </c>
      <c r="O96" s="338" t="s">
        <v>108</v>
      </c>
      <c r="P96" s="338" t="s">
        <v>8</v>
      </c>
      <c r="Q96" s="338" t="s">
        <v>109</v>
      </c>
      <c r="R96" s="338" t="s">
        <v>110</v>
      </c>
      <c r="S96" s="338" t="s">
        <v>640</v>
      </c>
    </row>
    <row r="97" spans="2:19" ht="26.25">
      <c r="B97" s="349" t="s">
        <v>458</v>
      </c>
      <c r="C97" s="352" t="s">
        <v>115</v>
      </c>
      <c r="D97" s="42"/>
      <c r="E97" s="342" t="s">
        <v>148</v>
      </c>
      <c r="F97" s="342" t="s">
        <v>144</v>
      </c>
      <c r="G97" s="342" t="s">
        <v>139</v>
      </c>
      <c r="H97" s="342" t="s">
        <v>146</v>
      </c>
      <c r="I97" s="342" t="s">
        <v>772</v>
      </c>
      <c r="J97" s="351">
        <v>8</v>
      </c>
      <c r="K97" s="351">
        <v>5</v>
      </c>
      <c r="L97" s="351">
        <v>4</v>
      </c>
      <c r="M97" s="351">
        <v>0</v>
      </c>
      <c r="N97" s="351">
        <v>1</v>
      </c>
      <c r="O97" s="351" t="s">
        <v>705</v>
      </c>
      <c r="P97" s="351" t="s">
        <v>706</v>
      </c>
      <c r="Q97" s="351" t="s">
        <v>707</v>
      </c>
      <c r="R97" s="351" t="s">
        <v>253</v>
      </c>
      <c r="S97" s="351">
        <v>12</v>
      </c>
    </row>
    <row r="98" spans="2:19" ht="26.25">
      <c r="B98" s="349" t="s">
        <v>459</v>
      </c>
      <c r="C98" s="352" t="s">
        <v>120</v>
      </c>
      <c r="D98" s="342" t="s">
        <v>149</v>
      </c>
      <c r="E98" s="42"/>
      <c r="F98" s="342" t="s">
        <v>138</v>
      </c>
      <c r="G98" s="342" t="s">
        <v>148</v>
      </c>
      <c r="H98" s="342" t="s">
        <v>139</v>
      </c>
      <c r="I98" s="342" t="s">
        <v>158</v>
      </c>
      <c r="J98" s="351">
        <v>7</v>
      </c>
      <c r="K98" s="351">
        <v>5</v>
      </c>
      <c r="L98" s="351">
        <v>3</v>
      </c>
      <c r="M98" s="351">
        <v>1</v>
      </c>
      <c r="N98" s="351">
        <v>1</v>
      </c>
      <c r="O98" s="351" t="s">
        <v>696</v>
      </c>
      <c r="P98" s="351" t="s">
        <v>258</v>
      </c>
      <c r="Q98" s="351" t="s">
        <v>697</v>
      </c>
      <c r="R98" s="351" t="s">
        <v>253</v>
      </c>
      <c r="S98" s="351">
        <v>12</v>
      </c>
    </row>
    <row r="99" spans="2:19" ht="15">
      <c r="B99" s="349" t="s">
        <v>570</v>
      </c>
      <c r="C99" s="352" t="s">
        <v>222</v>
      </c>
      <c r="D99" s="342" t="s">
        <v>143</v>
      </c>
      <c r="E99" s="342" t="s">
        <v>137</v>
      </c>
      <c r="F99" s="42"/>
      <c r="G99" s="342" t="s">
        <v>137</v>
      </c>
      <c r="H99" s="342" t="s">
        <v>139</v>
      </c>
      <c r="I99" s="342" t="s">
        <v>138</v>
      </c>
      <c r="J99" s="351">
        <v>6</v>
      </c>
      <c r="K99" s="351">
        <v>5</v>
      </c>
      <c r="L99" s="351">
        <v>3</v>
      </c>
      <c r="M99" s="351">
        <v>0</v>
      </c>
      <c r="N99" s="351">
        <v>2</v>
      </c>
      <c r="O99" s="351" t="s">
        <v>619</v>
      </c>
      <c r="P99" s="351" t="s">
        <v>266</v>
      </c>
      <c r="Q99" s="351" t="s">
        <v>708</v>
      </c>
      <c r="R99" s="351" t="s">
        <v>253</v>
      </c>
      <c r="S99" s="351">
        <v>12</v>
      </c>
    </row>
    <row r="100" spans="2:19" ht="26.25">
      <c r="B100" s="350" t="s">
        <v>571</v>
      </c>
      <c r="C100" s="341" t="s">
        <v>121</v>
      </c>
      <c r="D100" s="43" t="s">
        <v>140</v>
      </c>
      <c r="E100" s="43" t="s">
        <v>149</v>
      </c>
      <c r="F100" s="43" t="s">
        <v>138</v>
      </c>
      <c r="G100" s="42"/>
      <c r="H100" s="43" t="s">
        <v>136</v>
      </c>
      <c r="I100" s="43" t="s">
        <v>139</v>
      </c>
      <c r="J100" s="340">
        <v>5</v>
      </c>
      <c r="K100" s="340">
        <v>5</v>
      </c>
      <c r="L100" s="340">
        <v>2</v>
      </c>
      <c r="M100" s="340">
        <v>1</v>
      </c>
      <c r="N100" s="340">
        <v>2</v>
      </c>
      <c r="O100" s="340" t="s">
        <v>603</v>
      </c>
      <c r="P100" s="340" t="s">
        <v>264</v>
      </c>
      <c r="Q100" s="340" t="s">
        <v>709</v>
      </c>
      <c r="R100" s="340" t="s">
        <v>253</v>
      </c>
      <c r="S100" s="340" t="s">
        <v>215</v>
      </c>
    </row>
    <row r="101" spans="2:19" ht="15">
      <c r="B101" s="350" t="s">
        <v>572</v>
      </c>
      <c r="C101" s="341" t="s">
        <v>286</v>
      </c>
      <c r="D101" s="43" t="s">
        <v>147</v>
      </c>
      <c r="E101" s="43" t="s">
        <v>140</v>
      </c>
      <c r="F101" s="43" t="s">
        <v>140</v>
      </c>
      <c r="G101" s="43" t="s">
        <v>136</v>
      </c>
      <c r="H101" s="42"/>
      <c r="I101" s="43" t="s">
        <v>136</v>
      </c>
      <c r="J101" s="340">
        <v>2</v>
      </c>
      <c r="K101" s="340">
        <v>5</v>
      </c>
      <c r="L101" s="340">
        <v>0</v>
      </c>
      <c r="M101" s="340">
        <v>2</v>
      </c>
      <c r="N101" s="340">
        <v>3</v>
      </c>
      <c r="O101" s="340" t="s">
        <v>710</v>
      </c>
      <c r="P101" s="340" t="s">
        <v>711</v>
      </c>
      <c r="Q101" s="340" t="s">
        <v>712</v>
      </c>
      <c r="R101" s="340" t="s">
        <v>253</v>
      </c>
      <c r="S101" s="340" t="s">
        <v>164</v>
      </c>
    </row>
    <row r="102" spans="2:19" ht="15">
      <c r="B102" s="350" t="s">
        <v>573</v>
      </c>
      <c r="C102" s="341" t="s">
        <v>29</v>
      </c>
      <c r="D102" s="43" t="s">
        <v>773</v>
      </c>
      <c r="E102" s="43" t="s">
        <v>158</v>
      </c>
      <c r="F102" s="43" t="s">
        <v>137</v>
      </c>
      <c r="G102" s="43" t="s">
        <v>140</v>
      </c>
      <c r="H102" s="43" t="s">
        <v>136</v>
      </c>
      <c r="I102" s="42"/>
      <c r="J102" s="340">
        <v>2</v>
      </c>
      <c r="K102" s="340">
        <v>5</v>
      </c>
      <c r="L102" s="340">
        <v>0</v>
      </c>
      <c r="M102" s="340">
        <v>2</v>
      </c>
      <c r="N102" s="340">
        <v>3</v>
      </c>
      <c r="O102" s="340" t="s">
        <v>713</v>
      </c>
      <c r="P102" s="340" t="s">
        <v>263</v>
      </c>
      <c r="Q102" s="340" t="s">
        <v>703</v>
      </c>
      <c r="R102" s="340" t="s">
        <v>253</v>
      </c>
      <c r="S102" s="340" t="s">
        <v>165</v>
      </c>
    </row>
    <row r="104" ht="15">
      <c r="C104" s="633" t="s">
        <v>219</v>
      </c>
    </row>
    <row r="105" spans="2:26" ht="15">
      <c r="B105" s="338" t="s">
        <v>70</v>
      </c>
      <c r="C105" s="338" t="s">
        <v>71</v>
      </c>
      <c r="D105" s="139">
        <v>1</v>
      </c>
      <c r="E105" s="139">
        <v>2</v>
      </c>
      <c r="F105" s="139">
        <v>3</v>
      </c>
      <c r="G105" s="139">
        <v>4</v>
      </c>
      <c r="H105" s="139">
        <v>5</v>
      </c>
      <c r="I105" s="139">
        <v>6</v>
      </c>
      <c r="J105" s="139">
        <v>7</v>
      </c>
      <c r="K105" s="139">
        <v>8</v>
      </c>
      <c r="L105" s="139">
        <v>9</v>
      </c>
      <c r="M105" s="139">
        <v>10</v>
      </c>
      <c r="N105" s="139">
        <v>11</v>
      </c>
      <c r="O105" s="139">
        <v>12</v>
      </c>
      <c r="P105" s="338" t="s">
        <v>9</v>
      </c>
      <c r="Q105" s="338" t="s">
        <v>2</v>
      </c>
      <c r="R105" s="338" t="s">
        <v>3</v>
      </c>
      <c r="S105" s="338" t="s">
        <v>4</v>
      </c>
      <c r="T105" s="338" t="s">
        <v>5</v>
      </c>
      <c r="U105" s="338" t="s">
        <v>108</v>
      </c>
      <c r="V105" s="338" t="s">
        <v>8</v>
      </c>
      <c r="W105" s="338" t="s">
        <v>109</v>
      </c>
      <c r="X105" s="338" t="s">
        <v>110</v>
      </c>
      <c r="Y105" s="338" t="s">
        <v>640</v>
      </c>
      <c r="Z105" s="636" t="s">
        <v>908</v>
      </c>
    </row>
    <row r="106" spans="2:27" ht="15">
      <c r="B106" s="349" t="s">
        <v>885</v>
      </c>
      <c r="C106" s="634" t="s">
        <v>119</v>
      </c>
      <c r="D106" s="42"/>
      <c r="E106" s="342" t="s">
        <v>144</v>
      </c>
      <c r="F106" s="342" t="s">
        <v>142</v>
      </c>
      <c r="G106" s="639" t="s">
        <v>150</v>
      </c>
      <c r="H106" s="639" t="s">
        <v>137</v>
      </c>
      <c r="I106" s="342" t="s">
        <v>138</v>
      </c>
      <c r="J106" s="342" t="s">
        <v>146</v>
      </c>
      <c r="K106" s="342" t="s">
        <v>138</v>
      </c>
      <c r="L106" s="342" t="s">
        <v>142</v>
      </c>
      <c r="M106" s="342" t="s">
        <v>904</v>
      </c>
      <c r="N106" s="342" t="s">
        <v>139</v>
      </c>
      <c r="O106" s="342" t="s">
        <v>140</v>
      </c>
      <c r="P106" s="635">
        <v>14</v>
      </c>
      <c r="Q106" s="635">
        <v>11</v>
      </c>
      <c r="R106" s="635">
        <v>7</v>
      </c>
      <c r="S106" s="635"/>
      <c r="T106" s="635">
        <v>4</v>
      </c>
      <c r="U106" s="635" t="s">
        <v>892</v>
      </c>
      <c r="V106" s="635">
        <v>3</v>
      </c>
      <c r="W106" s="635">
        <v>488</v>
      </c>
      <c r="X106" s="635"/>
      <c r="Y106" s="635">
        <v>1</v>
      </c>
      <c r="Z106" s="635">
        <f>P106-AA106</f>
        <v>14</v>
      </c>
      <c r="AA106" s="638">
        <v>0</v>
      </c>
    </row>
    <row r="107" spans="2:27" ht="15">
      <c r="B107" s="349" t="s">
        <v>459</v>
      </c>
      <c r="C107" s="634" t="s">
        <v>473</v>
      </c>
      <c r="D107" s="342" t="s">
        <v>143</v>
      </c>
      <c r="E107" s="42"/>
      <c r="F107" s="342" t="s">
        <v>153</v>
      </c>
      <c r="G107" s="342" t="s">
        <v>141</v>
      </c>
      <c r="H107" s="342" t="s">
        <v>159</v>
      </c>
      <c r="I107" s="639" t="s">
        <v>147</v>
      </c>
      <c r="J107" s="342" t="s">
        <v>136</v>
      </c>
      <c r="K107" s="342" t="s">
        <v>139</v>
      </c>
      <c r="L107" s="342" t="s">
        <v>142</v>
      </c>
      <c r="M107" s="639" t="s">
        <v>157</v>
      </c>
      <c r="N107" s="342" t="s">
        <v>156</v>
      </c>
      <c r="O107" s="342" t="s">
        <v>143</v>
      </c>
      <c r="P107" s="635">
        <v>13</v>
      </c>
      <c r="Q107" s="635">
        <v>11</v>
      </c>
      <c r="R107" s="635">
        <v>6</v>
      </c>
      <c r="S107" s="635">
        <v>1</v>
      </c>
      <c r="T107" s="635">
        <v>4</v>
      </c>
      <c r="U107" s="635" t="s">
        <v>893</v>
      </c>
      <c r="V107" s="635">
        <v>9</v>
      </c>
      <c r="W107" s="635">
        <v>487</v>
      </c>
      <c r="X107" s="635"/>
      <c r="Y107" s="635">
        <v>2</v>
      </c>
      <c r="Z107" s="635">
        <f>P107-AA107</f>
        <v>13</v>
      </c>
      <c r="AA107" s="638">
        <v>0</v>
      </c>
    </row>
    <row r="108" spans="2:27" ht="15">
      <c r="B108" s="349" t="s">
        <v>570</v>
      </c>
      <c r="C108" s="634" t="s">
        <v>120</v>
      </c>
      <c r="D108" s="342" t="s">
        <v>905</v>
      </c>
      <c r="E108" s="342" t="s">
        <v>152</v>
      </c>
      <c r="F108" s="42"/>
      <c r="G108" s="342" t="s">
        <v>157</v>
      </c>
      <c r="H108" s="342" t="s">
        <v>145</v>
      </c>
      <c r="I108" s="342" t="s">
        <v>904</v>
      </c>
      <c r="J108" s="342" t="s">
        <v>141</v>
      </c>
      <c r="K108" s="639" t="s">
        <v>138</v>
      </c>
      <c r="L108" s="639" t="s">
        <v>149</v>
      </c>
      <c r="M108" s="342" t="s">
        <v>138</v>
      </c>
      <c r="N108" s="342" t="s">
        <v>138</v>
      </c>
      <c r="O108" s="342" t="s">
        <v>770</v>
      </c>
      <c r="P108" s="635">
        <v>13</v>
      </c>
      <c r="Q108" s="635">
        <v>11</v>
      </c>
      <c r="R108" s="635">
        <v>6</v>
      </c>
      <c r="S108" s="635">
        <v>1</v>
      </c>
      <c r="T108" s="635">
        <v>4</v>
      </c>
      <c r="U108" s="635" t="s">
        <v>894</v>
      </c>
      <c r="V108" s="635">
        <v>7</v>
      </c>
      <c r="W108" s="635">
        <v>475</v>
      </c>
      <c r="X108" s="635"/>
      <c r="Y108" s="635">
        <v>3</v>
      </c>
      <c r="Z108" s="635">
        <f>P108-AA108</f>
        <v>11</v>
      </c>
      <c r="AA108" s="638">
        <v>2</v>
      </c>
    </row>
    <row r="109" spans="2:27" ht="15">
      <c r="B109" s="350" t="s">
        <v>571</v>
      </c>
      <c r="C109" s="558" t="s">
        <v>290</v>
      </c>
      <c r="D109" s="639" t="s">
        <v>151</v>
      </c>
      <c r="E109" s="43" t="s">
        <v>142</v>
      </c>
      <c r="F109" s="43" t="s">
        <v>156</v>
      </c>
      <c r="G109" s="42"/>
      <c r="H109" s="639" t="s">
        <v>153</v>
      </c>
      <c r="I109" s="43" t="s">
        <v>903</v>
      </c>
      <c r="J109" s="43" t="s">
        <v>143</v>
      </c>
      <c r="K109" s="43" t="s">
        <v>140</v>
      </c>
      <c r="L109" s="43" t="s">
        <v>150</v>
      </c>
      <c r="M109" s="43" t="s">
        <v>145</v>
      </c>
      <c r="N109" s="43" t="s">
        <v>146</v>
      </c>
      <c r="O109" s="43" t="s">
        <v>151</v>
      </c>
      <c r="P109" s="340">
        <v>13</v>
      </c>
      <c r="Q109" s="340">
        <v>11</v>
      </c>
      <c r="R109" s="340">
        <v>6</v>
      </c>
      <c r="S109" s="340">
        <v>1</v>
      </c>
      <c r="T109" s="340">
        <v>4</v>
      </c>
      <c r="U109" s="340" t="s">
        <v>894</v>
      </c>
      <c r="V109" s="340">
        <v>7</v>
      </c>
      <c r="W109" s="340">
        <v>465</v>
      </c>
      <c r="X109" s="340"/>
      <c r="Y109" s="340">
        <v>4</v>
      </c>
      <c r="Z109" s="340">
        <f>P109-AA109</f>
        <v>11</v>
      </c>
      <c r="AA109" s="637">
        <v>2</v>
      </c>
    </row>
    <row r="110" spans="2:27" ht="15">
      <c r="B110" s="350" t="s">
        <v>572</v>
      </c>
      <c r="C110" s="558" t="s">
        <v>13</v>
      </c>
      <c r="D110" s="639" t="s">
        <v>138</v>
      </c>
      <c r="E110" s="43" t="s">
        <v>160</v>
      </c>
      <c r="F110" s="43" t="s">
        <v>145</v>
      </c>
      <c r="G110" s="639" t="s">
        <v>152</v>
      </c>
      <c r="H110" s="42"/>
      <c r="I110" s="43" t="s">
        <v>160</v>
      </c>
      <c r="J110" s="43" t="s">
        <v>151</v>
      </c>
      <c r="K110" s="43" t="s">
        <v>136</v>
      </c>
      <c r="L110" s="43" t="s">
        <v>138</v>
      </c>
      <c r="M110" s="43" t="s">
        <v>158</v>
      </c>
      <c r="N110" s="43" t="s">
        <v>136</v>
      </c>
      <c r="O110" s="43" t="s">
        <v>137</v>
      </c>
      <c r="P110" s="340">
        <v>12</v>
      </c>
      <c r="Q110" s="340">
        <v>11</v>
      </c>
      <c r="R110" s="340">
        <v>4</v>
      </c>
      <c r="S110" s="340">
        <v>4</v>
      </c>
      <c r="T110" s="340">
        <v>3</v>
      </c>
      <c r="U110" s="340" t="s">
        <v>895</v>
      </c>
      <c r="V110" s="340"/>
      <c r="W110" s="340">
        <v>472</v>
      </c>
      <c r="X110" s="340"/>
      <c r="Y110" s="340">
        <v>5</v>
      </c>
      <c r="Z110" s="340">
        <f aca="true" t="shared" si="0" ref="Z110:Z117">P110-AA110</f>
        <v>8</v>
      </c>
      <c r="AA110" s="637">
        <v>4</v>
      </c>
    </row>
    <row r="111" spans="2:27" ht="15">
      <c r="B111" s="350" t="s">
        <v>573</v>
      </c>
      <c r="C111" s="558" t="s">
        <v>276</v>
      </c>
      <c r="D111" s="43" t="s">
        <v>137</v>
      </c>
      <c r="E111" s="639" t="s">
        <v>146</v>
      </c>
      <c r="F111" s="43" t="s">
        <v>903</v>
      </c>
      <c r="G111" s="43" t="s">
        <v>904</v>
      </c>
      <c r="H111" s="43" t="s">
        <v>159</v>
      </c>
      <c r="I111" s="42"/>
      <c r="J111" s="43" t="s">
        <v>142</v>
      </c>
      <c r="K111" s="43" t="s">
        <v>150</v>
      </c>
      <c r="L111" s="43" t="s">
        <v>146</v>
      </c>
      <c r="M111" s="639" t="s">
        <v>149</v>
      </c>
      <c r="N111" s="43" t="s">
        <v>137</v>
      </c>
      <c r="O111" s="43" t="s">
        <v>146</v>
      </c>
      <c r="P111" s="340">
        <v>12</v>
      </c>
      <c r="Q111" s="340">
        <v>11</v>
      </c>
      <c r="R111" s="340">
        <v>6</v>
      </c>
      <c r="S111" s="340"/>
      <c r="T111" s="340">
        <v>5</v>
      </c>
      <c r="U111" s="340" t="s">
        <v>896</v>
      </c>
      <c r="V111" s="340">
        <v>5</v>
      </c>
      <c r="W111" s="340">
        <v>453</v>
      </c>
      <c r="X111" s="340"/>
      <c r="Y111" s="340">
        <v>6</v>
      </c>
      <c r="Z111" s="340">
        <f t="shared" si="0"/>
        <v>10</v>
      </c>
      <c r="AA111" s="637">
        <v>2</v>
      </c>
    </row>
    <row r="112" spans="2:27" ht="15">
      <c r="B112" s="350" t="s">
        <v>886</v>
      </c>
      <c r="C112" s="558" t="s">
        <v>125</v>
      </c>
      <c r="D112" s="43" t="s">
        <v>147</v>
      </c>
      <c r="E112" s="43" t="s">
        <v>136</v>
      </c>
      <c r="F112" s="43" t="s">
        <v>142</v>
      </c>
      <c r="G112" s="43" t="s">
        <v>144</v>
      </c>
      <c r="H112" s="43" t="s">
        <v>150</v>
      </c>
      <c r="I112" s="43" t="s">
        <v>141</v>
      </c>
      <c r="J112" s="42"/>
      <c r="K112" s="43" t="s">
        <v>151</v>
      </c>
      <c r="L112" s="43" t="s">
        <v>141</v>
      </c>
      <c r="M112" s="43" t="s">
        <v>142</v>
      </c>
      <c r="N112" s="639" t="s">
        <v>146</v>
      </c>
      <c r="O112" s="639" t="s">
        <v>156</v>
      </c>
      <c r="P112" s="340">
        <v>11</v>
      </c>
      <c r="Q112" s="340">
        <v>11</v>
      </c>
      <c r="R112" s="340">
        <v>5</v>
      </c>
      <c r="S112" s="340">
        <v>1</v>
      </c>
      <c r="T112" s="340">
        <v>5</v>
      </c>
      <c r="U112" s="340" t="s">
        <v>897</v>
      </c>
      <c r="V112" s="340">
        <v>-4</v>
      </c>
      <c r="W112" s="340">
        <v>481</v>
      </c>
      <c r="X112" s="340"/>
      <c r="Y112" s="340">
        <v>7</v>
      </c>
      <c r="Z112" s="340">
        <f t="shared" si="0"/>
        <v>7</v>
      </c>
      <c r="AA112" s="637">
        <v>4</v>
      </c>
    </row>
    <row r="113" spans="2:27" ht="15">
      <c r="B113" s="350" t="s">
        <v>887</v>
      </c>
      <c r="C113" s="558" t="s">
        <v>222</v>
      </c>
      <c r="D113" s="43" t="s">
        <v>137</v>
      </c>
      <c r="E113" s="43" t="s">
        <v>140</v>
      </c>
      <c r="F113" s="639" t="s">
        <v>137</v>
      </c>
      <c r="G113" s="43" t="s">
        <v>139</v>
      </c>
      <c r="H113" s="43" t="s">
        <v>136</v>
      </c>
      <c r="I113" s="43" t="s">
        <v>151</v>
      </c>
      <c r="J113" s="43" t="s">
        <v>150</v>
      </c>
      <c r="K113" s="42"/>
      <c r="L113" s="639" t="s">
        <v>143</v>
      </c>
      <c r="M113" s="43" t="s">
        <v>394</v>
      </c>
      <c r="N113" s="43" t="s">
        <v>140</v>
      </c>
      <c r="O113" s="43" t="s">
        <v>138</v>
      </c>
      <c r="P113" s="340">
        <v>11</v>
      </c>
      <c r="Q113" s="340">
        <v>11</v>
      </c>
      <c r="R113" s="340">
        <v>5</v>
      </c>
      <c r="S113" s="340">
        <v>1</v>
      </c>
      <c r="T113" s="340">
        <v>5</v>
      </c>
      <c r="U113" s="340" t="s">
        <v>898</v>
      </c>
      <c r="V113" s="340">
        <v>8</v>
      </c>
      <c r="W113" s="340">
        <v>462</v>
      </c>
      <c r="X113" s="340"/>
      <c r="Y113" s="340">
        <v>8</v>
      </c>
      <c r="Z113" s="340">
        <f t="shared" si="0"/>
        <v>9</v>
      </c>
      <c r="AA113" s="637">
        <v>2</v>
      </c>
    </row>
    <row r="114" spans="2:27" ht="15">
      <c r="B114" s="350" t="s">
        <v>888</v>
      </c>
      <c r="C114" s="558" t="s">
        <v>115</v>
      </c>
      <c r="D114" s="43" t="s">
        <v>141</v>
      </c>
      <c r="E114" s="43" t="s">
        <v>141</v>
      </c>
      <c r="F114" s="639" t="s">
        <v>148</v>
      </c>
      <c r="G114" s="43" t="s">
        <v>151</v>
      </c>
      <c r="H114" s="43" t="s">
        <v>137</v>
      </c>
      <c r="I114" s="43" t="s">
        <v>147</v>
      </c>
      <c r="J114" s="43" t="s">
        <v>142</v>
      </c>
      <c r="K114" s="639" t="s">
        <v>144</v>
      </c>
      <c r="L114" s="42"/>
      <c r="M114" s="43" t="s">
        <v>156</v>
      </c>
      <c r="N114" s="43" t="s">
        <v>152</v>
      </c>
      <c r="O114" s="43" t="s">
        <v>140</v>
      </c>
      <c r="P114" s="340">
        <v>10</v>
      </c>
      <c r="Q114" s="340">
        <v>11</v>
      </c>
      <c r="R114" s="340">
        <v>5</v>
      </c>
      <c r="S114" s="340"/>
      <c r="T114" s="340">
        <v>6</v>
      </c>
      <c r="U114" s="340" t="s">
        <v>899</v>
      </c>
      <c r="V114" s="340">
        <v>-1</v>
      </c>
      <c r="W114" s="340">
        <v>478</v>
      </c>
      <c r="X114" s="340"/>
      <c r="Y114" s="340">
        <v>9</v>
      </c>
      <c r="Z114" s="340">
        <f t="shared" si="0"/>
        <v>8</v>
      </c>
      <c r="AA114" s="637">
        <v>2</v>
      </c>
    </row>
    <row r="115" spans="2:27" ht="15">
      <c r="B115" s="350" t="s">
        <v>889</v>
      </c>
      <c r="C115" s="558" t="s">
        <v>28</v>
      </c>
      <c r="D115" s="43" t="s">
        <v>903</v>
      </c>
      <c r="E115" s="639" t="s">
        <v>156</v>
      </c>
      <c r="F115" s="43" t="s">
        <v>137</v>
      </c>
      <c r="G115" s="43" t="s">
        <v>145</v>
      </c>
      <c r="H115" s="43" t="s">
        <v>158</v>
      </c>
      <c r="I115" s="639" t="s">
        <v>148</v>
      </c>
      <c r="J115" s="43" t="s">
        <v>141</v>
      </c>
      <c r="K115" s="43" t="s">
        <v>393</v>
      </c>
      <c r="L115" s="43" t="s">
        <v>157</v>
      </c>
      <c r="M115" s="42"/>
      <c r="N115" s="43" t="s">
        <v>139</v>
      </c>
      <c r="O115" s="43" t="s">
        <v>148</v>
      </c>
      <c r="P115" s="340">
        <v>9</v>
      </c>
      <c r="Q115" s="340">
        <v>11</v>
      </c>
      <c r="R115" s="340">
        <v>4</v>
      </c>
      <c r="S115" s="340">
        <v>2</v>
      </c>
      <c r="T115" s="340">
        <v>5</v>
      </c>
      <c r="U115" s="340" t="s">
        <v>900</v>
      </c>
      <c r="V115" s="340">
        <v>-6</v>
      </c>
      <c r="W115" s="340">
        <v>464</v>
      </c>
      <c r="X115" s="340">
        <v>1</v>
      </c>
      <c r="Y115" s="340">
        <v>10</v>
      </c>
      <c r="Z115" s="340">
        <f t="shared" si="0"/>
        <v>5</v>
      </c>
      <c r="AA115" s="640">
        <v>4</v>
      </c>
    </row>
    <row r="116" spans="2:27" ht="15">
      <c r="B116" s="350" t="s">
        <v>890</v>
      </c>
      <c r="C116" s="558" t="s">
        <v>123</v>
      </c>
      <c r="D116" s="43" t="s">
        <v>140</v>
      </c>
      <c r="E116" s="43" t="s">
        <v>157</v>
      </c>
      <c r="F116" s="43" t="s">
        <v>137</v>
      </c>
      <c r="G116" s="43" t="s">
        <v>147</v>
      </c>
      <c r="H116" s="43" t="s">
        <v>136</v>
      </c>
      <c r="I116" s="43" t="s">
        <v>138</v>
      </c>
      <c r="J116" s="639" t="s">
        <v>147</v>
      </c>
      <c r="K116" s="43" t="s">
        <v>139</v>
      </c>
      <c r="L116" s="43" t="s">
        <v>153</v>
      </c>
      <c r="M116" s="43" t="s">
        <v>140</v>
      </c>
      <c r="N116" s="42"/>
      <c r="O116" s="639" t="s">
        <v>394</v>
      </c>
      <c r="P116" s="340">
        <v>7</v>
      </c>
      <c r="Q116" s="340">
        <v>11</v>
      </c>
      <c r="R116" s="340">
        <v>3</v>
      </c>
      <c r="S116" s="340">
        <v>1</v>
      </c>
      <c r="T116" s="340">
        <v>7</v>
      </c>
      <c r="U116" s="340" t="s">
        <v>901</v>
      </c>
      <c r="V116" s="340">
        <v>-6</v>
      </c>
      <c r="W116" s="340">
        <v>477</v>
      </c>
      <c r="X116" s="340"/>
      <c r="Y116" s="340">
        <v>11</v>
      </c>
      <c r="Z116" s="340">
        <f t="shared" si="0"/>
        <v>5</v>
      </c>
      <c r="AA116" s="640">
        <v>2</v>
      </c>
    </row>
    <row r="117" spans="2:27" ht="15">
      <c r="B117" s="350" t="s">
        <v>891</v>
      </c>
      <c r="C117" s="558" t="s">
        <v>281</v>
      </c>
      <c r="D117" s="43" t="s">
        <v>139</v>
      </c>
      <c r="E117" s="43" t="s">
        <v>144</v>
      </c>
      <c r="F117" s="43" t="s">
        <v>771</v>
      </c>
      <c r="G117" s="43" t="s">
        <v>150</v>
      </c>
      <c r="H117" s="43" t="s">
        <v>138</v>
      </c>
      <c r="I117" s="43" t="s">
        <v>147</v>
      </c>
      <c r="J117" s="639" t="s">
        <v>157</v>
      </c>
      <c r="K117" s="43" t="s">
        <v>137</v>
      </c>
      <c r="L117" s="43" t="s">
        <v>139</v>
      </c>
      <c r="M117" s="43" t="s">
        <v>149</v>
      </c>
      <c r="N117" s="639" t="s">
        <v>393</v>
      </c>
      <c r="O117" s="42"/>
      <c r="P117" s="340">
        <v>9</v>
      </c>
      <c r="Q117" s="340">
        <v>11</v>
      </c>
      <c r="R117" s="340">
        <v>3</v>
      </c>
      <c r="S117" s="340"/>
      <c r="T117" s="340">
        <v>8</v>
      </c>
      <c r="U117" s="340" t="s">
        <v>902</v>
      </c>
      <c r="V117" s="340">
        <v>-22</v>
      </c>
      <c r="W117" s="340">
        <v>480</v>
      </c>
      <c r="X117" s="340"/>
      <c r="Y117" s="340">
        <v>12</v>
      </c>
      <c r="Z117" s="340">
        <f t="shared" si="0"/>
        <v>9</v>
      </c>
      <c r="AA117" s="640">
        <v>0</v>
      </c>
    </row>
  </sheetData>
  <sheetProtection/>
  <autoFilter ref="B6:S52"/>
  <mergeCells count="15">
    <mergeCell ref="N71:S71"/>
    <mergeCell ref="B5:C5"/>
    <mergeCell ref="B13:C13"/>
    <mergeCell ref="B21:C21"/>
    <mergeCell ref="B29:C29"/>
    <mergeCell ref="B37:C37"/>
    <mergeCell ref="B45:C45"/>
    <mergeCell ref="B53:C53"/>
    <mergeCell ref="B61:C61"/>
    <mergeCell ref="B79:C79"/>
    <mergeCell ref="B87:C87"/>
    <mergeCell ref="B95:C95"/>
    <mergeCell ref="E2:F2"/>
    <mergeCell ref="H2:I2"/>
    <mergeCell ref="B71:M7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61">
      <selection activeCell="R83" sqref="R83"/>
    </sheetView>
  </sheetViews>
  <sheetFormatPr defaultColWidth="9.140625" defaultRowHeight="15"/>
  <cols>
    <col min="1" max="1" width="9.140625" style="111" customWidth="1"/>
    <col min="2" max="2" width="5.00390625" style="111" customWidth="1"/>
    <col min="3" max="3" width="35.140625" style="111" customWidth="1"/>
    <col min="4" max="7" width="7.57421875" style="111" customWidth="1"/>
    <col min="8" max="9" width="7.57421875" style="368" customWidth="1"/>
    <col min="10" max="13" width="9.140625" style="111" customWidth="1"/>
    <col min="14" max="14" width="9.140625" style="39" customWidth="1"/>
    <col min="15" max="18" width="9.140625" style="1" customWidth="1"/>
    <col min="19" max="19" width="9.140625" style="113" customWidth="1"/>
    <col min="20" max="16384" width="9.140625" style="111" customWidth="1"/>
  </cols>
  <sheetData>
    <row r="1" ht="15" customHeight="1">
      <c r="C1" s="3" t="s">
        <v>922</v>
      </c>
    </row>
    <row r="2" spans="3:11" ht="15" customHeight="1">
      <c r="C2" s="2" t="s">
        <v>53</v>
      </c>
      <c r="D2" s="1" t="s">
        <v>54</v>
      </c>
      <c r="E2" s="696">
        <v>42784</v>
      </c>
      <c r="F2" s="697"/>
      <c r="G2" s="1" t="s">
        <v>55</v>
      </c>
      <c r="H2" s="1"/>
      <c r="I2" s="1"/>
      <c r="J2" s="696"/>
      <c r="K2" s="697"/>
    </row>
    <row r="3" spans="3:19" ht="15.75">
      <c r="C3" s="5" t="s">
        <v>56</v>
      </c>
      <c r="D3" s="7" t="s">
        <v>114</v>
      </c>
      <c r="E3" s="5"/>
      <c r="F3" s="5"/>
      <c r="G3" s="5"/>
      <c r="H3" s="5"/>
      <c r="I3" s="5"/>
      <c r="J3" s="5"/>
      <c r="K3" s="5"/>
      <c r="L3" s="5"/>
      <c r="M3" s="5"/>
      <c r="N3" s="7"/>
      <c r="O3" s="38"/>
      <c r="P3" s="38"/>
      <c r="Q3" s="38"/>
      <c r="R3" s="6" t="s">
        <v>58</v>
      </c>
      <c r="S3" s="114" t="s">
        <v>484</v>
      </c>
    </row>
    <row r="4" ht="15.75" thickBot="1"/>
    <row r="5" spans="2:19" ht="15.75" customHeight="1" thickBot="1">
      <c r="B5" s="239" t="s">
        <v>0</v>
      </c>
      <c r="C5" s="240" t="s">
        <v>229</v>
      </c>
      <c r="D5" s="240">
        <v>1</v>
      </c>
      <c r="E5" s="240">
        <v>2</v>
      </c>
      <c r="F5" s="240">
        <v>3</v>
      </c>
      <c r="G5" s="240">
        <v>4</v>
      </c>
      <c r="H5" s="240">
        <v>5</v>
      </c>
      <c r="I5" s="240">
        <v>6</v>
      </c>
      <c r="J5" s="241" t="s">
        <v>2</v>
      </c>
      <c r="K5" s="240" t="s">
        <v>3</v>
      </c>
      <c r="L5" s="240" t="s">
        <v>4</v>
      </c>
      <c r="M5" s="240" t="s">
        <v>5</v>
      </c>
      <c r="N5" s="242" t="s">
        <v>240</v>
      </c>
      <c r="O5" s="240" t="s">
        <v>8</v>
      </c>
      <c r="P5" s="240" t="s">
        <v>247</v>
      </c>
      <c r="Q5" s="240" t="s">
        <v>241</v>
      </c>
      <c r="R5" s="243" t="s">
        <v>9</v>
      </c>
      <c r="S5" s="244" t="s">
        <v>242</v>
      </c>
    </row>
    <row r="6" spans="2:19" s="643" customFormat="1" ht="15" customHeight="1">
      <c r="B6" s="267">
        <v>1</v>
      </c>
      <c r="C6" s="268" t="s">
        <v>13</v>
      </c>
      <c r="D6" s="245"/>
      <c r="E6" s="269"/>
      <c r="F6" s="269"/>
      <c r="G6" s="269"/>
      <c r="H6" s="269"/>
      <c r="I6" s="269"/>
      <c r="J6" s="270">
        <v>5</v>
      </c>
      <c r="K6" s="271">
        <v>4</v>
      </c>
      <c r="L6" s="271"/>
      <c r="M6" s="271">
        <v>1</v>
      </c>
      <c r="N6" s="269" t="s">
        <v>923</v>
      </c>
      <c r="O6" s="644">
        <v>1</v>
      </c>
      <c r="P6" s="271"/>
      <c r="Q6" s="272">
        <v>142</v>
      </c>
      <c r="R6" s="273">
        <v>8</v>
      </c>
      <c r="S6" s="274">
        <v>18</v>
      </c>
    </row>
    <row r="7" spans="2:19" s="643" customFormat="1" ht="15" customHeight="1">
      <c r="B7" s="275">
        <v>2</v>
      </c>
      <c r="C7" s="378" t="s">
        <v>52</v>
      </c>
      <c r="D7" s="277"/>
      <c r="E7" s="245"/>
      <c r="F7" s="277"/>
      <c r="G7" s="277"/>
      <c r="H7" s="277"/>
      <c r="I7" s="277"/>
      <c r="J7" s="278">
        <v>5</v>
      </c>
      <c r="K7" s="279">
        <v>3</v>
      </c>
      <c r="L7" s="279">
        <v>1</v>
      </c>
      <c r="M7" s="279">
        <v>1</v>
      </c>
      <c r="N7" s="277" t="s">
        <v>666</v>
      </c>
      <c r="O7" s="645">
        <v>11</v>
      </c>
      <c r="P7" s="279"/>
      <c r="Q7" s="280">
        <v>170</v>
      </c>
      <c r="R7" s="281">
        <v>7</v>
      </c>
      <c r="S7" s="282">
        <v>18</v>
      </c>
    </row>
    <row r="8" spans="2:19" s="643" customFormat="1" ht="15" customHeight="1">
      <c r="B8" s="275">
        <v>3</v>
      </c>
      <c r="C8" s="276" t="s">
        <v>28</v>
      </c>
      <c r="D8" s="277"/>
      <c r="E8" s="277"/>
      <c r="F8" s="245"/>
      <c r="G8" s="277"/>
      <c r="H8" s="277"/>
      <c r="I8" s="277"/>
      <c r="J8" s="278">
        <v>5</v>
      </c>
      <c r="K8" s="279">
        <v>2</v>
      </c>
      <c r="L8" s="279">
        <v>2</v>
      </c>
      <c r="M8" s="279">
        <v>1</v>
      </c>
      <c r="N8" s="277" t="s">
        <v>924</v>
      </c>
      <c r="O8" s="645">
        <v>16</v>
      </c>
      <c r="P8" s="279"/>
      <c r="Q8" s="280">
        <v>144</v>
      </c>
      <c r="R8" s="281">
        <v>6</v>
      </c>
      <c r="S8" s="282">
        <v>18</v>
      </c>
    </row>
    <row r="9" spans="2:19" s="643" customFormat="1" ht="15" customHeight="1" thickBot="1">
      <c r="B9" s="246">
        <v>4</v>
      </c>
      <c r="C9" s="247" t="s">
        <v>479</v>
      </c>
      <c r="D9" s="248"/>
      <c r="E9" s="248"/>
      <c r="F9" s="248"/>
      <c r="G9" s="257"/>
      <c r="H9" s="248"/>
      <c r="I9" s="248"/>
      <c r="J9" s="249">
        <v>5</v>
      </c>
      <c r="K9" s="250">
        <v>2</v>
      </c>
      <c r="L9" s="250">
        <v>1</v>
      </c>
      <c r="M9" s="250">
        <v>2</v>
      </c>
      <c r="N9" s="251" t="s">
        <v>925</v>
      </c>
      <c r="O9" s="646">
        <v>2</v>
      </c>
      <c r="P9" s="250"/>
      <c r="Q9" s="252">
        <v>146</v>
      </c>
      <c r="R9" s="253">
        <v>5</v>
      </c>
      <c r="S9" s="283" t="s">
        <v>252</v>
      </c>
    </row>
    <row r="10" spans="2:19" s="643" customFormat="1" ht="15" customHeight="1" thickBot="1">
      <c r="B10" s="369">
        <v>5</v>
      </c>
      <c r="C10" s="370" t="s">
        <v>284</v>
      </c>
      <c r="D10" s="371"/>
      <c r="E10" s="371"/>
      <c r="F10" s="371"/>
      <c r="G10" s="371"/>
      <c r="H10" s="257"/>
      <c r="I10" s="248"/>
      <c r="J10" s="372">
        <v>5</v>
      </c>
      <c r="K10" s="373">
        <v>2</v>
      </c>
      <c r="L10" s="373"/>
      <c r="M10" s="373">
        <v>3</v>
      </c>
      <c r="N10" s="374" t="s">
        <v>926</v>
      </c>
      <c r="O10" s="647">
        <v>1</v>
      </c>
      <c r="P10" s="373"/>
      <c r="Q10" s="375">
        <v>136</v>
      </c>
      <c r="R10" s="377">
        <v>4</v>
      </c>
      <c r="S10" s="376" t="s">
        <v>272</v>
      </c>
    </row>
    <row r="11" spans="2:19" s="643" customFormat="1" ht="15" customHeight="1" thickBot="1">
      <c r="B11" s="254">
        <v>6</v>
      </c>
      <c r="C11" s="255" t="s">
        <v>45</v>
      </c>
      <c r="D11" s="256"/>
      <c r="E11" s="256"/>
      <c r="F11" s="256"/>
      <c r="G11" s="256"/>
      <c r="H11" s="256"/>
      <c r="I11" s="257"/>
      <c r="J11" s="258">
        <v>5</v>
      </c>
      <c r="K11" s="259"/>
      <c r="L11" s="259"/>
      <c r="M11" s="259">
        <v>5</v>
      </c>
      <c r="N11" s="260" t="s">
        <v>927</v>
      </c>
      <c r="O11" s="648">
        <v>-31</v>
      </c>
      <c r="P11" s="259"/>
      <c r="Q11" s="261">
        <v>101</v>
      </c>
      <c r="R11" s="262"/>
      <c r="S11" s="284" t="s">
        <v>273</v>
      </c>
    </row>
    <row r="12" spans="2:21" ht="15" customHeight="1" thickBot="1"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4"/>
      <c r="O12" s="265"/>
      <c r="P12" s="265"/>
      <c r="Q12" s="265"/>
      <c r="R12" s="265"/>
      <c r="S12" s="266"/>
      <c r="U12" s="368"/>
    </row>
    <row r="13" spans="2:21" ht="15" customHeight="1" thickBot="1">
      <c r="B13" s="239" t="s">
        <v>0</v>
      </c>
      <c r="C13" s="240" t="s">
        <v>230</v>
      </c>
      <c r="D13" s="240">
        <v>1</v>
      </c>
      <c r="E13" s="240">
        <v>2</v>
      </c>
      <c r="F13" s="240">
        <v>3</v>
      </c>
      <c r="G13" s="240">
        <v>4</v>
      </c>
      <c r="H13" s="240">
        <v>5</v>
      </c>
      <c r="I13" s="240">
        <v>6</v>
      </c>
      <c r="J13" s="241" t="s">
        <v>2</v>
      </c>
      <c r="K13" s="240" t="s">
        <v>3</v>
      </c>
      <c r="L13" s="240" t="s">
        <v>4</v>
      </c>
      <c r="M13" s="240" t="s">
        <v>5</v>
      </c>
      <c r="N13" s="242" t="s">
        <v>240</v>
      </c>
      <c r="O13" s="240" t="s">
        <v>8</v>
      </c>
      <c r="P13" s="240" t="s">
        <v>247</v>
      </c>
      <c r="Q13" s="240" t="s">
        <v>241</v>
      </c>
      <c r="R13" s="243" t="s">
        <v>9</v>
      </c>
      <c r="S13" s="244" t="s">
        <v>242</v>
      </c>
      <c r="U13" s="368"/>
    </row>
    <row r="14" spans="2:19" s="643" customFormat="1" ht="15" customHeight="1">
      <c r="B14" s="267">
        <v>1</v>
      </c>
      <c r="C14" s="268" t="s">
        <v>123</v>
      </c>
      <c r="D14" s="245"/>
      <c r="E14" s="269"/>
      <c r="F14" s="269"/>
      <c r="G14" s="269"/>
      <c r="H14" s="269"/>
      <c r="I14" s="269"/>
      <c r="J14" s="270">
        <v>5</v>
      </c>
      <c r="K14" s="271">
        <v>3</v>
      </c>
      <c r="L14" s="271">
        <v>1</v>
      </c>
      <c r="M14" s="271">
        <v>1</v>
      </c>
      <c r="N14" s="269" t="s">
        <v>928</v>
      </c>
      <c r="O14" s="644">
        <v>12</v>
      </c>
      <c r="P14" s="271"/>
      <c r="Q14" s="272">
        <v>158</v>
      </c>
      <c r="R14" s="273">
        <v>7</v>
      </c>
      <c r="S14" s="274">
        <v>18</v>
      </c>
    </row>
    <row r="15" spans="2:19" s="643" customFormat="1" ht="15" customHeight="1">
      <c r="B15" s="275">
        <v>2</v>
      </c>
      <c r="C15" s="378" t="s">
        <v>277</v>
      </c>
      <c r="D15" s="277"/>
      <c r="E15" s="245"/>
      <c r="F15" s="277"/>
      <c r="G15" s="277"/>
      <c r="H15" s="277"/>
      <c r="I15" s="277"/>
      <c r="J15" s="278">
        <v>5</v>
      </c>
      <c r="K15" s="279">
        <v>2</v>
      </c>
      <c r="L15" s="279">
        <v>2</v>
      </c>
      <c r="M15" s="279">
        <v>1</v>
      </c>
      <c r="N15" s="277" t="s">
        <v>929</v>
      </c>
      <c r="O15" s="645">
        <v>7</v>
      </c>
      <c r="P15" s="279"/>
      <c r="Q15" s="280">
        <v>144</v>
      </c>
      <c r="R15" s="281">
        <v>6</v>
      </c>
      <c r="S15" s="282">
        <v>18</v>
      </c>
    </row>
    <row r="16" spans="2:19" s="643" customFormat="1" ht="15" customHeight="1">
      <c r="B16" s="275">
        <v>3</v>
      </c>
      <c r="C16" s="276" t="s">
        <v>290</v>
      </c>
      <c r="D16" s="277"/>
      <c r="E16" s="277"/>
      <c r="F16" s="245"/>
      <c r="G16" s="277"/>
      <c r="H16" s="277"/>
      <c r="I16" s="277"/>
      <c r="J16" s="278">
        <v>5</v>
      </c>
      <c r="K16" s="279">
        <v>2</v>
      </c>
      <c r="L16" s="279">
        <v>1</v>
      </c>
      <c r="M16" s="279">
        <v>2</v>
      </c>
      <c r="N16" s="277" t="s">
        <v>926</v>
      </c>
      <c r="O16" s="645">
        <v>1</v>
      </c>
      <c r="P16" s="279"/>
      <c r="Q16" s="280">
        <v>145</v>
      </c>
      <c r="R16" s="281">
        <v>5</v>
      </c>
      <c r="S16" s="282">
        <v>18</v>
      </c>
    </row>
    <row r="17" spans="2:19" s="643" customFormat="1" ht="15" customHeight="1" thickBot="1">
      <c r="B17" s="246">
        <v>4</v>
      </c>
      <c r="C17" s="247" t="s">
        <v>222</v>
      </c>
      <c r="D17" s="248"/>
      <c r="E17" s="248"/>
      <c r="F17" s="248"/>
      <c r="G17" s="257"/>
      <c r="H17" s="248"/>
      <c r="I17" s="248"/>
      <c r="J17" s="249">
        <v>5</v>
      </c>
      <c r="K17" s="250">
        <v>2</v>
      </c>
      <c r="L17" s="250">
        <v>1</v>
      </c>
      <c r="M17" s="250">
        <v>2</v>
      </c>
      <c r="N17" s="251" t="s">
        <v>930</v>
      </c>
      <c r="O17" s="646">
        <v>7</v>
      </c>
      <c r="P17" s="250"/>
      <c r="Q17" s="252">
        <v>143</v>
      </c>
      <c r="R17" s="253">
        <v>5</v>
      </c>
      <c r="S17" s="283" t="s">
        <v>252</v>
      </c>
    </row>
    <row r="18" spans="2:19" s="643" customFormat="1" ht="15" customHeight="1" thickBot="1">
      <c r="B18" s="369">
        <v>5</v>
      </c>
      <c r="C18" s="370" t="s">
        <v>473</v>
      </c>
      <c r="D18" s="371"/>
      <c r="E18" s="371"/>
      <c r="F18" s="371"/>
      <c r="G18" s="371"/>
      <c r="H18" s="257"/>
      <c r="I18" s="248"/>
      <c r="J18" s="372">
        <v>5</v>
      </c>
      <c r="K18" s="373">
        <v>2</v>
      </c>
      <c r="L18" s="373">
        <v>1</v>
      </c>
      <c r="M18" s="373">
        <v>2</v>
      </c>
      <c r="N18" s="374" t="s">
        <v>931</v>
      </c>
      <c r="O18" s="647">
        <v>1</v>
      </c>
      <c r="P18" s="373"/>
      <c r="Q18" s="375">
        <v>142</v>
      </c>
      <c r="R18" s="377">
        <v>5</v>
      </c>
      <c r="S18" s="376" t="s">
        <v>272</v>
      </c>
    </row>
    <row r="19" spans="2:19" s="643" customFormat="1" ht="15" customHeight="1" thickBot="1">
      <c r="B19" s="254">
        <v>6</v>
      </c>
      <c r="C19" s="255" t="s">
        <v>15</v>
      </c>
      <c r="D19" s="256"/>
      <c r="E19" s="256"/>
      <c r="F19" s="256"/>
      <c r="G19" s="256"/>
      <c r="H19" s="256"/>
      <c r="I19" s="257"/>
      <c r="J19" s="258">
        <v>5</v>
      </c>
      <c r="K19" s="259">
        <v>1</v>
      </c>
      <c r="L19" s="259"/>
      <c r="M19" s="259">
        <v>4</v>
      </c>
      <c r="N19" s="260" t="s">
        <v>932</v>
      </c>
      <c r="O19" s="648">
        <v>-28</v>
      </c>
      <c r="P19" s="259"/>
      <c r="Q19" s="261">
        <v>99</v>
      </c>
      <c r="R19" s="262">
        <v>2</v>
      </c>
      <c r="S19" s="284" t="s">
        <v>273</v>
      </c>
    </row>
    <row r="20" spans="1:21" ht="15" customHeight="1" thickBot="1">
      <c r="A20" s="368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4"/>
      <c r="O20" s="265"/>
      <c r="P20" s="265"/>
      <c r="Q20" s="265"/>
      <c r="R20" s="265"/>
      <c r="S20" s="266"/>
      <c r="U20" s="368"/>
    </row>
    <row r="21" spans="2:21" ht="15" customHeight="1" thickBot="1">
      <c r="B21" s="239" t="s">
        <v>0</v>
      </c>
      <c r="C21" s="240" t="s">
        <v>231</v>
      </c>
      <c r="D21" s="240">
        <v>1</v>
      </c>
      <c r="E21" s="240">
        <v>2</v>
      </c>
      <c r="F21" s="240">
        <v>3</v>
      </c>
      <c r="G21" s="240">
        <v>4</v>
      </c>
      <c r="H21" s="240">
        <v>5</v>
      </c>
      <c r="I21" s="240">
        <v>6</v>
      </c>
      <c r="J21" s="241" t="s">
        <v>2</v>
      </c>
      <c r="K21" s="240" t="s">
        <v>3</v>
      </c>
      <c r="L21" s="240" t="s">
        <v>4</v>
      </c>
      <c r="M21" s="240" t="s">
        <v>5</v>
      </c>
      <c r="N21" s="242" t="s">
        <v>240</v>
      </c>
      <c r="O21" s="240" t="s">
        <v>8</v>
      </c>
      <c r="P21" s="240" t="s">
        <v>247</v>
      </c>
      <c r="Q21" s="240" t="s">
        <v>241</v>
      </c>
      <c r="R21" s="243" t="s">
        <v>9</v>
      </c>
      <c r="S21" s="244" t="s">
        <v>242</v>
      </c>
      <c r="U21" s="368"/>
    </row>
    <row r="22" spans="2:19" s="643" customFormat="1" ht="15" customHeight="1">
      <c r="B22" s="267">
        <v>1</v>
      </c>
      <c r="C22" s="268" t="s">
        <v>228</v>
      </c>
      <c r="D22" s="245"/>
      <c r="E22" s="269"/>
      <c r="F22" s="269"/>
      <c r="G22" s="269"/>
      <c r="H22" s="269"/>
      <c r="I22" s="269"/>
      <c r="J22" s="270">
        <v>5</v>
      </c>
      <c r="K22" s="271">
        <v>5</v>
      </c>
      <c r="L22" s="271"/>
      <c r="M22" s="271"/>
      <c r="N22" s="269" t="s">
        <v>933</v>
      </c>
      <c r="O22" s="644">
        <v>15</v>
      </c>
      <c r="P22" s="271"/>
      <c r="Q22" s="272">
        <v>154</v>
      </c>
      <c r="R22" s="273">
        <v>10</v>
      </c>
      <c r="S22" s="274">
        <v>18</v>
      </c>
    </row>
    <row r="23" spans="2:19" s="643" customFormat="1" ht="15" customHeight="1">
      <c r="B23" s="275">
        <v>2</v>
      </c>
      <c r="C23" s="378" t="s">
        <v>566</v>
      </c>
      <c r="D23" s="277"/>
      <c r="E23" s="245"/>
      <c r="F23" s="277"/>
      <c r="G23" s="277"/>
      <c r="H23" s="277"/>
      <c r="I23" s="277"/>
      <c r="J23" s="278">
        <v>5</v>
      </c>
      <c r="K23" s="279">
        <v>4</v>
      </c>
      <c r="L23" s="279"/>
      <c r="M23" s="279">
        <v>1</v>
      </c>
      <c r="N23" s="277" t="s">
        <v>934</v>
      </c>
      <c r="O23" s="645">
        <v>25</v>
      </c>
      <c r="P23" s="279"/>
      <c r="Q23" s="280">
        <v>147</v>
      </c>
      <c r="R23" s="281">
        <v>8</v>
      </c>
      <c r="S23" s="282">
        <v>18</v>
      </c>
    </row>
    <row r="24" spans="2:19" s="643" customFormat="1" ht="15" customHeight="1">
      <c r="B24" s="275">
        <v>3</v>
      </c>
      <c r="C24" s="276" t="s">
        <v>474</v>
      </c>
      <c r="D24" s="277"/>
      <c r="E24" s="277"/>
      <c r="F24" s="245"/>
      <c r="G24" s="277"/>
      <c r="H24" s="277"/>
      <c r="I24" s="277"/>
      <c r="J24" s="278">
        <v>5</v>
      </c>
      <c r="K24" s="279">
        <v>2</v>
      </c>
      <c r="L24" s="279">
        <v>1</v>
      </c>
      <c r="M24" s="279">
        <v>2</v>
      </c>
      <c r="N24" s="277" t="s">
        <v>935</v>
      </c>
      <c r="O24" s="645">
        <v>1</v>
      </c>
      <c r="P24" s="279"/>
      <c r="Q24" s="280">
        <v>151</v>
      </c>
      <c r="R24" s="281">
        <v>5</v>
      </c>
      <c r="S24" s="282">
        <v>18</v>
      </c>
    </row>
    <row r="25" spans="2:19" s="643" customFormat="1" ht="15" customHeight="1" thickBot="1">
      <c r="B25" s="246">
        <v>4</v>
      </c>
      <c r="C25" s="247" t="s">
        <v>124</v>
      </c>
      <c r="D25" s="248"/>
      <c r="E25" s="248"/>
      <c r="F25" s="248"/>
      <c r="G25" s="257"/>
      <c r="H25" s="248"/>
      <c r="I25" s="248"/>
      <c r="J25" s="249">
        <v>5</v>
      </c>
      <c r="K25" s="250">
        <v>2</v>
      </c>
      <c r="L25" s="250">
        <v>1</v>
      </c>
      <c r="M25" s="250">
        <v>2</v>
      </c>
      <c r="N25" s="251" t="s">
        <v>936</v>
      </c>
      <c r="O25" s="646">
        <v>-2</v>
      </c>
      <c r="P25" s="250"/>
      <c r="Q25" s="252">
        <v>117</v>
      </c>
      <c r="R25" s="253">
        <v>5</v>
      </c>
      <c r="S25" s="283" t="s">
        <v>252</v>
      </c>
    </row>
    <row r="26" spans="2:19" s="643" customFormat="1" ht="15" customHeight="1" thickBot="1">
      <c r="B26" s="369">
        <v>5</v>
      </c>
      <c r="C26" s="370" t="s">
        <v>280</v>
      </c>
      <c r="D26" s="371"/>
      <c r="E26" s="371"/>
      <c r="F26" s="371"/>
      <c r="G26" s="371"/>
      <c r="H26" s="257"/>
      <c r="I26" s="248"/>
      <c r="J26" s="372">
        <v>5</v>
      </c>
      <c r="K26" s="373">
        <v>1</v>
      </c>
      <c r="L26" s="373"/>
      <c r="M26" s="373">
        <v>4</v>
      </c>
      <c r="N26" s="374" t="s">
        <v>937</v>
      </c>
      <c r="O26" s="647">
        <v>-1</v>
      </c>
      <c r="P26" s="373"/>
      <c r="Q26" s="375">
        <v>149</v>
      </c>
      <c r="R26" s="377">
        <v>2</v>
      </c>
      <c r="S26" s="376" t="s">
        <v>272</v>
      </c>
    </row>
    <row r="27" spans="2:19" s="643" customFormat="1" ht="15" customHeight="1" thickBot="1">
      <c r="B27" s="254">
        <v>6</v>
      </c>
      <c r="C27" s="255" t="s">
        <v>921</v>
      </c>
      <c r="D27" s="256"/>
      <c r="E27" s="256"/>
      <c r="F27" s="256"/>
      <c r="G27" s="256"/>
      <c r="H27" s="256"/>
      <c r="I27" s="257"/>
      <c r="J27" s="258">
        <v>5</v>
      </c>
      <c r="K27" s="259"/>
      <c r="L27" s="259"/>
      <c r="M27" s="259">
        <v>5</v>
      </c>
      <c r="N27" s="260" t="s">
        <v>938</v>
      </c>
      <c r="O27" s="648">
        <v>-38</v>
      </c>
      <c r="P27" s="259"/>
      <c r="Q27" s="261">
        <v>86</v>
      </c>
      <c r="R27" s="262">
        <v>0</v>
      </c>
      <c r="S27" s="284" t="s">
        <v>273</v>
      </c>
    </row>
    <row r="28" spans="2:21" ht="15" customHeight="1" thickBot="1"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4"/>
      <c r="O28" s="265"/>
      <c r="P28" s="265"/>
      <c r="Q28" s="265"/>
      <c r="R28" s="265"/>
      <c r="S28" s="266"/>
      <c r="U28" s="368"/>
    </row>
    <row r="29" spans="2:21" ht="15" customHeight="1" thickBot="1">
      <c r="B29" s="239" t="s">
        <v>0</v>
      </c>
      <c r="C29" s="240" t="s">
        <v>232</v>
      </c>
      <c r="D29" s="240">
        <v>1</v>
      </c>
      <c r="E29" s="240">
        <v>2</v>
      </c>
      <c r="F29" s="240">
        <v>3</v>
      </c>
      <c r="G29" s="240">
        <v>4</v>
      </c>
      <c r="H29" s="240">
        <v>5</v>
      </c>
      <c r="I29" s="240">
        <v>6</v>
      </c>
      <c r="J29" s="241" t="s">
        <v>2</v>
      </c>
      <c r="K29" s="240" t="s">
        <v>3</v>
      </c>
      <c r="L29" s="240" t="s">
        <v>4</v>
      </c>
      <c r="M29" s="240" t="s">
        <v>5</v>
      </c>
      <c r="N29" s="242" t="s">
        <v>240</v>
      </c>
      <c r="O29" s="240" t="s">
        <v>8</v>
      </c>
      <c r="P29" s="240" t="s">
        <v>247</v>
      </c>
      <c r="Q29" s="240" t="s">
        <v>241</v>
      </c>
      <c r="R29" s="243" t="s">
        <v>9</v>
      </c>
      <c r="S29" s="244" t="s">
        <v>242</v>
      </c>
      <c r="U29" s="368"/>
    </row>
    <row r="30" spans="2:19" s="643" customFormat="1" ht="15" customHeight="1">
      <c r="B30" s="267">
        <v>1</v>
      </c>
      <c r="C30" s="268" t="s">
        <v>279</v>
      </c>
      <c r="D30" s="245"/>
      <c r="E30" s="269"/>
      <c r="F30" s="269"/>
      <c r="G30" s="269"/>
      <c r="H30" s="269"/>
      <c r="I30" s="269"/>
      <c r="J30" s="270">
        <v>5</v>
      </c>
      <c r="K30" s="271">
        <v>4</v>
      </c>
      <c r="L30" s="271">
        <v>1</v>
      </c>
      <c r="M30" s="271"/>
      <c r="N30" s="269" t="s">
        <v>939</v>
      </c>
      <c r="O30" s="269" t="s">
        <v>943</v>
      </c>
      <c r="P30" s="271"/>
      <c r="Q30" s="272">
        <v>164</v>
      </c>
      <c r="R30" s="273">
        <v>9</v>
      </c>
      <c r="S30" s="274">
        <v>18</v>
      </c>
    </row>
    <row r="31" spans="2:19" s="643" customFormat="1" ht="15" customHeight="1">
      <c r="B31" s="275">
        <v>2</v>
      </c>
      <c r="C31" s="378" t="s">
        <v>117</v>
      </c>
      <c r="D31" s="277"/>
      <c r="E31" s="245"/>
      <c r="F31" s="277"/>
      <c r="G31" s="277"/>
      <c r="H31" s="277"/>
      <c r="I31" s="277"/>
      <c r="J31" s="278">
        <v>5</v>
      </c>
      <c r="K31" s="279">
        <v>3</v>
      </c>
      <c r="L31" s="279">
        <v>1</v>
      </c>
      <c r="M31" s="279">
        <v>1</v>
      </c>
      <c r="N31" s="277" t="s">
        <v>669</v>
      </c>
      <c r="O31" s="277" t="s">
        <v>392</v>
      </c>
      <c r="P31" s="279"/>
      <c r="Q31" s="280">
        <v>139</v>
      </c>
      <c r="R31" s="281">
        <v>7</v>
      </c>
      <c r="S31" s="282">
        <v>18</v>
      </c>
    </row>
    <row r="32" spans="2:19" s="643" customFormat="1" ht="15" customHeight="1">
      <c r="B32" s="275">
        <v>3</v>
      </c>
      <c r="C32" s="276" t="s">
        <v>34</v>
      </c>
      <c r="D32" s="277"/>
      <c r="E32" s="277"/>
      <c r="F32" s="245"/>
      <c r="G32" s="277"/>
      <c r="H32" s="277"/>
      <c r="I32" s="277"/>
      <c r="J32" s="278">
        <v>5</v>
      </c>
      <c r="K32" s="279">
        <v>2</v>
      </c>
      <c r="L32" s="279">
        <v>2</v>
      </c>
      <c r="M32" s="279">
        <v>1</v>
      </c>
      <c r="N32" s="277" t="s">
        <v>940</v>
      </c>
      <c r="O32" s="277" t="s">
        <v>392</v>
      </c>
      <c r="P32" s="279"/>
      <c r="Q32" s="280">
        <v>144</v>
      </c>
      <c r="R32" s="281">
        <v>6</v>
      </c>
      <c r="S32" s="282">
        <v>18</v>
      </c>
    </row>
    <row r="33" spans="2:19" s="643" customFormat="1" ht="15" customHeight="1" thickBot="1">
      <c r="B33" s="246">
        <v>4</v>
      </c>
      <c r="C33" s="247" t="s">
        <v>20</v>
      </c>
      <c r="D33" s="248"/>
      <c r="E33" s="248"/>
      <c r="F33" s="248"/>
      <c r="G33" s="257"/>
      <c r="H33" s="248"/>
      <c r="I33" s="248"/>
      <c r="J33" s="249">
        <v>5</v>
      </c>
      <c r="K33" s="250">
        <v>2</v>
      </c>
      <c r="L33" s="250">
        <v>1</v>
      </c>
      <c r="M33" s="250">
        <v>2</v>
      </c>
      <c r="N33" s="251" t="s">
        <v>941</v>
      </c>
      <c r="O33" s="251" t="s">
        <v>388</v>
      </c>
      <c r="P33" s="250"/>
      <c r="Q33" s="252">
        <v>143</v>
      </c>
      <c r="R33" s="253">
        <v>5</v>
      </c>
      <c r="S33" s="283" t="s">
        <v>252</v>
      </c>
    </row>
    <row r="34" spans="2:19" s="643" customFormat="1" ht="15" customHeight="1" thickBot="1">
      <c r="B34" s="369">
        <v>5</v>
      </c>
      <c r="C34" s="370" t="s">
        <v>568</v>
      </c>
      <c r="D34" s="371"/>
      <c r="E34" s="371"/>
      <c r="F34" s="371"/>
      <c r="G34" s="371"/>
      <c r="H34" s="257"/>
      <c r="I34" s="248"/>
      <c r="J34" s="372">
        <v>5</v>
      </c>
      <c r="K34" s="373">
        <v>1</v>
      </c>
      <c r="L34" s="373">
        <v>1</v>
      </c>
      <c r="M34" s="373">
        <v>3</v>
      </c>
      <c r="N34" s="374" t="s">
        <v>942</v>
      </c>
      <c r="O34" s="374" t="s">
        <v>944</v>
      </c>
      <c r="P34" s="373"/>
      <c r="Q34" s="375">
        <v>129</v>
      </c>
      <c r="R34" s="377">
        <v>3</v>
      </c>
      <c r="S34" s="376" t="s">
        <v>272</v>
      </c>
    </row>
    <row r="35" spans="2:19" s="643" customFormat="1" ht="15" customHeight="1" thickBot="1">
      <c r="B35" s="254">
        <v>6</v>
      </c>
      <c r="C35" s="255" t="s">
        <v>281</v>
      </c>
      <c r="D35" s="256"/>
      <c r="E35" s="256"/>
      <c r="F35" s="256"/>
      <c r="G35" s="256"/>
      <c r="H35" s="256"/>
      <c r="I35" s="257"/>
      <c r="J35" s="258">
        <v>5</v>
      </c>
      <c r="K35" s="259"/>
      <c r="L35" s="259"/>
      <c r="M35" s="259">
        <v>5</v>
      </c>
      <c r="N35" s="260" t="s">
        <v>534</v>
      </c>
      <c r="O35" s="260" t="s">
        <v>945</v>
      </c>
      <c r="P35" s="259"/>
      <c r="Q35" s="261">
        <v>141</v>
      </c>
      <c r="R35" s="262">
        <v>0</v>
      </c>
      <c r="S35" s="284" t="s">
        <v>273</v>
      </c>
    </row>
    <row r="36" spans="2:21" ht="15" customHeight="1" thickBot="1"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4"/>
      <c r="O36" s="265"/>
      <c r="P36" s="265"/>
      <c r="Q36" s="265"/>
      <c r="R36" s="265"/>
      <c r="S36" s="266"/>
      <c r="U36" s="368"/>
    </row>
    <row r="37" spans="2:21" ht="15" customHeight="1" thickBot="1">
      <c r="B37" s="239" t="s">
        <v>0</v>
      </c>
      <c r="C37" s="240" t="s">
        <v>233</v>
      </c>
      <c r="D37" s="240">
        <v>1</v>
      </c>
      <c r="E37" s="240">
        <v>2</v>
      </c>
      <c r="F37" s="240">
        <v>3</v>
      </c>
      <c r="G37" s="240">
        <v>4</v>
      </c>
      <c r="H37" s="240">
        <v>5</v>
      </c>
      <c r="I37" s="240">
        <v>6</v>
      </c>
      <c r="J37" s="241" t="s">
        <v>2</v>
      </c>
      <c r="K37" s="240" t="s">
        <v>3</v>
      </c>
      <c r="L37" s="240" t="s">
        <v>4</v>
      </c>
      <c r="M37" s="240" t="s">
        <v>5</v>
      </c>
      <c r="N37" s="242" t="s">
        <v>240</v>
      </c>
      <c r="O37" s="240" t="s">
        <v>8</v>
      </c>
      <c r="P37" s="240" t="s">
        <v>247</v>
      </c>
      <c r="Q37" s="240" t="s">
        <v>241</v>
      </c>
      <c r="R37" s="243" t="s">
        <v>9</v>
      </c>
      <c r="S37" s="244" t="s">
        <v>242</v>
      </c>
      <c r="U37" s="368"/>
    </row>
    <row r="38" spans="2:19" s="643" customFormat="1" ht="15" customHeight="1">
      <c r="B38" s="267">
        <v>1</v>
      </c>
      <c r="C38" s="268" t="s">
        <v>286</v>
      </c>
      <c r="D38" s="245"/>
      <c r="E38" s="269"/>
      <c r="F38" s="269"/>
      <c r="G38" s="269"/>
      <c r="H38" s="269"/>
      <c r="I38" s="269"/>
      <c r="J38" s="270">
        <v>5</v>
      </c>
      <c r="K38" s="271">
        <v>4</v>
      </c>
      <c r="L38" s="271"/>
      <c r="M38" s="271">
        <v>1</v>
      </c>
      <c r="N38" s="269" t="s">
        <v>909</v>
      </c>
      <c r="O38" s="269" t="s">
        <v>910</v>
      </c>
      <c r="P38" s="271"/>
      <c r="Q38" s="272">
        <v>151</v>
      </c>
      <c r="R38" s="273">
        <v>8</v>
      </c>
      <c r="S38" s="274">
        <v>18</v>
      </c>
    </row>
    <row r="39" spans="2:19" s="643" customFormat="1" ht="15" customHeight="1">
      <c r="B39" s="275">
        <v>2</v>
      </c>
      <c r="C39" s="378" t="s">
        <v>36</v>
      </c>
      <c r="D39" s="277"/>
      <c r="E39" s="245"/>
      <c r="F39" s="277"/>
      <c r="G39" s="277"/>
      <c r="H39" s="277"/>
      <c r="I39" s="277"/>
      <c r="J39" s="278">
        <v>5</v>
      </c>
      <c r="K39" s="279">
        <v>3</v>
      </c>
      <c r="L39" s="279">
        <v>1</v>
      </c>
      <c r="M39" s="279">
        <v>1</v>
      </c>
      <c r="N39" s="277" t="s">
        <v>946</v>
      </c>
      <c r="O39" s="277" t="s">
        <v>388</v>
      </c>
      <c r="P39" s="279"/>
      <c r="Q39" s="280">
        <v>149</v>
      </c>
      <c r="R39" s="281">
        <v>7</v>
      </c>
      <c r="S39" s="282">
        <v>18</v>
      </c>
    </row>
    <row r="40" spans="2:19" s="643" customFormat="1" ht="15" customHeight="1">
      <c r="B40" s="275">
        <v>3</v>
      </c>
      <c r="C40" s="276" t="s">
        <v>119</v>
      </c>
      <c r="D40" s="277"/>
      <c r="E40" s="277"/>
      <c r="F40" s="245"/>
      <c r="G40" s="277"/>
      <c r="H40" s="277"/>
      <c r="I40" s="277"/>
      <c r="J40" s="278">
        <v>5</v>
      </c>
      <c r="K40" s="279">
        <v>3</v>
      </c>
      <c r="L40" s="279"/>
      <c r="M40" s="279">
        <v>2</v>
      </c>
      <c r="N40" s="277" t="s">
        <v>504</v>
      </c>
      <c r="O40" s="277" t="s">
        <v>385</v>
      </c>
      <c r="P40" s="279"/>
      <c r="Q40" s="280">
        <v>143</v>
      </c>
      <c r="R40" s="281">
        <v>6</v>
      </c>
      <c r="S40" s="282">
        <v>18</v>
      </c>
    </row>
    <row r="41" spans="2:19" s="643" customFormat="1" ht="15" customHeight="1" thickBot="1">
      <c r="B41" s="246">
        <v>4</v>
      </c>
      <c r="C41" s="247" t="s">
        <v>460</v>
      </c>
      <c r="D41" s="248"/>
      <c r="E41" s="248"/>
      <c r="F41" s="248"/>
      <c r="G41" s="257"/>
      <c r="H41" s="248"/>
      <c r="I41" s="248"/>
      <c r="J41" s="249">
        <v>5</v>
      </c>
      <c r="K41" s="250">
        <v>2</v>
      </c>
      <c r="L41" s="250">
        <v>2</v>
      </c>
      <c r="M41" s="250">
        <v>1</v>
      </c>
      <c r="N41" s="251" t="s">
        <v>797</v>
      </c>
      <c r="O41" s="251" t="s">
        <v>386</v>
      </c>
      <c r="P41" s="250"/>
      <c r="Q41" s="252">
        <v>142</v>
      </c>
      <c r="R41" s="253">
        <v>6</v>
      </c>
      <c r="S41" s="283" t="s">
        <v>252</v>
      </c>
    </row>
    <row r="42" spans="2:19" s="643" customFormat="1" ht="15" customHeight="1" thickBot="1">
      <c r="B42" s="369">
        <v>5</v>
      </c>
      <c r="C42" s="370" t="s">
        <v>115</v>
      </c>
      <c r="D42" s="371"/>
      <c r="E42" s="371"/>
      <c r="F42" s="371"/>
      <c r="G42" s="371"/>
      <c r="H42" s="257"/>
      <c r="I42" s="248"/>
      <c r="J42" s="372">
        <v>5</v>
      </c>
      <c r="K42" s="373"/>
      <c r="L42" s="373">
        <v>2</v>
      </c>
      <c r="M42" s="373">
        <v>3</v>
      </c>
      <c r="N42" s="374" t="s">
        <v>947</v>
      </c>
      <c r="O42" s="374" t="s">
        <v>948</v>
      </c>
      <c r="P42" s="373"/>
      <c r="Q42" s="375">
        <v>145</v>
      </c>
      <c r="R42" s="377">
        <v>2</v>
      </c>
      <c r="S42" s="376" t="s">
        <v>272</v>
      </c>
    </row>
    <row r="43" spans="2:19" s="643" customFormat="1" ht="15" customHeight="1" thickBot="1">
      <c r="B43" s="254">
        <v>6</v>
      </c>
      <c r="C43" s="255" t="s">
        <v>282</v>
      </c>
      <c r="D43" s="256"/>
      <c r="E43" s="256"/>
      <c r="F43" s="256"/>
      <c r="G43" s="256"/>
      <c r="H43" s="256"/>
      <c r="I43" s="257"/>
      <c r="J43" s="258">
        <v>5</v>
      </c>
      <c r="K43" s="259"/>
      <c r="L43" s="259">
        <v>1</v>
      </c>
      <c r="M43" s="259">
        <v>4</v>
      </c>
      <c r="N43" s="260" t="s">
        <v>920</v>
      </c>
      <c r="O43" s="260" t="s">
        <v>949</v>
      </c>
      <c r="P43" s="259"/>
      <c r="Q43" s="261">
        <v>132</v>
      </c>
      <c r="R43" s="262">
        <v>1</v>
      </c>
      <c r="S43" s="284" t="s">
        <v>273</v>
      </c>
    </row>
    <row r="44" spans="2:19" s="368" customFormat="1" ht="15" customHeight="1" thickBot="1"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4"/>
      <c r="O44" s="265"/>
      <c r="P44" s="265"/>
      <c r="Q44" s="265"/>
      <c r="R44" s="265"/>
      <c r="S44" s="266"/>
    </row>
    <row r="45" spans="2:19" s="368" customFormat="1" ht="15" customHeight="1" thickBot="1">
      <c r="B45" s="239" t="s">
        <v>0</v>
      </c>
      <c r="C45" s="240" t="s">
        <v>234</v>
      </c>
      <c r="D45" s="240">
        <v>1</v>
      </c>
      <c r="E45" s="240">
        <v>2</v>
      </c>
      <c r="F45" s="240">
        <v>3</v>
      </c>
      <c r="G45" s="240">
        <v>4</v>
      </c>
      <c r="H45" s="240">
        <v>5</v>
      </c>
      <c r="I45" s="240">
        <v>6</v>
      </c>
      <c r="J45" s="241" t="s">
        <v>2</v>
      </c>
      <c r="K45" s="240" t="s">
        <v>3</v>
      </c>
      <c r="L45" s="240" t="s">
        <v>4</v>
      </c>
      <c r="M45" s="240" t="s">
        <v>5</v>
      </c>
      <c r="N45" s="242" t="s">
        <v>240</v>
      </c>
      <c r="O45" s="240" t="s">
        <v>8</v>
      </c>
      <c r="P45" s="240" t="s">
        <v>247</v>
      </c>
      <c r="Q45" s="240" t="s">
        <v>241</v>
      </c>
      <c r="R45" s="243" t="s">
        <v>9</v>
      </c>
      <c r="S45" s="244" t="s">
        <v>242</v>
      </c>
    </row>
    <row r="46" spans="2:19" s="368" customFormat="1" ht="15" customHeight="1">
      <c r="B46" s="267">
        <v>1</v>
      </c>
      <c r="C46" s="268" t="s">
        <v>278</v>
      </c>
      <c r="D46" s="245"/>
      <c r="E46" s="269"/>
      <c r="F46" s="269"/>
      <c r="G46" s="269"/>
      <c r="H46" s="269"/>
      <c r="I46" s="269"/>
      <c r="J46" s="270">
        <v>5</v>
      </c>
      <c r="K46" s="271">
        <v>4</v>
      </c>
      <c r="L46" s="271"/>
      <c r="M46" s="271">
        <v>1</v>
      </c>
      <c r="N46" s="269" t="s">
        <v>950</v>
      </c>
      <c r="O46" s="269" t="s">
        <v>952</v>
      </c>
      <c r="P46" s="271"/>
      <c r="Q46" s="272">
        <v>149</v>
      </c>
      <c r="R46" s="273">
        <v>8</v>
      </c>
      <c r="S46" s="274">
        <v>18</v>
      </c>
    </row>
    <row r="47" spans="2:21" ht="15" customHeight="1">
      <c r="B47" s="275">
        <v>2</v>
      </c>
      <c r="C47" s="378" t="s">
        <v>478</v>
      </c>
      <c r="D47" s="277"/>
      <c r="E47" s="245"/>
      <c r="F47" s="277"/>
      <c r="G47" s="277"/>
      <c r="H47" s="277"/>
      <c r="I47" s="277"/>
      <c r="J47" s="278">
        <v>5</v>
      </c>
      <c r="K47" s="279">
        <v>3</v>
      </c>
      <c r="L47" s="279">
        <v>1</v>
      </c>
      <c r="M47" s="279">
        <v>1</v>
      </c>
      <c r="N47" s="277" t="s">
        <v>912</v>
      </c>
      <c r="O47" s="277" t="s">
        <v>386</v>
      </c>
      <c r="P47" s="279"/>
      <c r="Q47" s="280">
        <v>150</v>
      </c>
      <c r="R47" s="281">
        <v>7</v>
      </c>
      <c r="S47" s="282">
        <v>18</v>
      </c>
      <c r="U47" s="368"/>
    </row>
    <row r="48" spans="2:19" s="368" customFormat="1" ht="15" customHeight="1">
      <c r="B48" s="275">
        <v>3</v>
      </c>
      <c r="C48" s="276" t="s">
        <v>48</v>
      </c>
      <c r="D48" s="277"/>
      <c r="E48" s="277"/>
      <c r="F48" s="245"/>
      <c r="G48" s="277"/>
      <c r="H48" s="277"/>
      <c r="I48" s="277"/>
      <c r="J48" s="278">
        <v>5</v>
      </c>
      <c r="K48" s="279">
        <v>2</v>
      </c>
      <c r="L48" s="279"/>
      <c r="M48" s="279">
        <v>3</v>
      </c>
      <c r="N48" s="277" t="s">
        <v>494</v>
      </c>
      <c r="O48" s="277"/>
      <c r="P48" s="279"/>
      <c r="Q48" s="280">
        <v>154</v>
      </c>
      <c r="R48" s="281">
        <v>4</v>
      </c>
      <c r="S48" s="282">
        <v>18</v>
      </c>
    </row>
    <row r="49" spans="2:19" s="368" customFormat="1" ht="15" customHeight="1" thickBot="1">
      <c r="B49" s="246">
        <v>4</v>
      </c>
      <c r="C49" s="247" t="s">
        <v>410</v>
      </c>
      <c r="D49" s="248"/>
      <c r="E49" s="248"/>
      <c r="F49" s="248"/>
      <c r="G49" s="257"/>
      <c r="H49" s="248"/>
      <c r="I49" s="248"/>
      <c r="J49" s="249">
        <v>5</v>
      </c>
      <c r="K49" s="250">
        <v>1</v>
      </c>
      <c r="L49" s="250">
        <v>2</v>
      </c>
      <c r="M49" s="250">
        <v>2</v>
      </c>
      <c r="N49" s="251" t="s">
        <v>559</v>
      </c>
      <c r="O49" s="251" t="s">
        <v>913</v>
      </c>
      <c r="P49" s="250"/>
      <c r="Q49" s="252">
        <v>149</v>
      </c>
      <c r="R49" s="253">
        <v>4</v>
      </c>
      <c r="S49" s="283" t="s">
        <v>252</v>
      </c>
    </row>
    <row r="50" spans="2:21" ht="15" customHeight="1" thickBot="1">
      <c r="B50" s="369">
        <v>5</v>
      </c>
      <c r="C50" s="370" t="s">
        <v>122</v>
      </c>
      <c r="D50" s="371"/>
      <c r="E50" s="371"/>
      <c r="F50" s="371"/>
      <c r="G50" s="371"/>
      <c r="H50" s="257"/>
      <c r="I50" s="248"/>
      <c r="J50" s="372">
        <v>5</v>
      </c>
      <c r="K50" s="373">
        <v>2</v>
      </c>
      <c r="L50" s="373"/>
      <c r="M50" s="373">
        <v>3</v>
      </c>
      <c r="N50" s="374" t="s">
        <v>951</v>
      </c>
      <c r="O50" s="374" t="s">
        <v>387</v>
      </c>
      <c r="P50" s="373"/>
      <c r="Q50" s="375">
        <v>143</v>
      </c>
      <c r="R50" s="377">
        <v>4</v>
      </c>
      <c r="S50" s="376" t="s">
        <v>272</v>
      </c>
      <c r="U50" s="368"/>
    </row>
    <row r="51" spans="2:21" ht="15" customHeight="1" thickBot="1">
      <c r="B51" s="254">
        <v>6</v>
      </c>
      <c r="C51" s="255" t="s">
        <v>225</v>
      </c>
      <c r="D51" s="256"/>
      <c r="E51" s="256"/>
      <c r="F51" s="256"/>
      <c r="G51" s="256"/>
      <c r="H51" s="256"/>
      <c r="I51" s="257"/>
      <c r="J51" s="258">
        <v>5</v>
      </c>
      <c r="K51" s="259">
        <v>1</v>
      </c>
      <c r="L51" s="259">
        <v>1</v>
      </c>
      <c r="M51" s="259">
        <v>3</v>
      </c>
      <c r="N51" s="260" t="s">
        <v>671</v>
      </c>
      <c r="O51" s="260" t="s">
        <v>953</v>
      </c>
      <c r="P51" s="259"/>
      <c r="Q51" s="261">
        <v>123</v>
      </c>
      <c r="R51" s="262">
        <v>3</v>
      </c>
      <c r="S51" s="284" t="s">
        <v>273</v>
      </c>
      <c r="U51" s="368"/>
    </row>
    <row r="52" ht="20.25" thickBot="1">
      <c r="C52" s="296" t="s">
        <v>397</v>
      </c>
    </row>
    <row r="53" spans="2:19" ht="15.75" thickBot="1">
      <c r="B53" s="239" t="s">
        <v>512</v>
      </c>
      <c r="C53" s="240" t="s">
        <v>515</v>
      </c>
      <c r="D53" s="240">
        <v>1</v>
      </c>
      <c r="E53" s="240">
        <v>2</v>
      </c>
      <c r="F53" s="240">
        <v>3</v>
      </c>
      <c r="G53" s="240">
        <v>4</v>
      </c>
      <c r="H53" s="240">
        <v>5</v>
      </c>
      <c r="I53" s="240">
        <v>6</v>
      </c>
      <c r="J53" s="241" t="s">
        <v>2</v>
      </c>
      <c r="K53" s="240" t="s">
        <v>3</v>
      </c>
      <c r="L53" s="240" t="s">
        <v>4</v>
      </c>
      <c r="M53" s="240" t="s">
        <v>5</v>
      </c>
      <c r="N53" s="242" t="s">
        <v>240</v>
      </c>
      <c r="O53" s="240" t="s">
        <v>8</v>
      </c>
      <c r="P53" s="240" t="s">
        <v>247</v>
      </c>
      <c r="Q53" s="240" t="s">
        <v>241</v>
      </c>
      <c r="R53" s="243" t="s">
        <v>9</v>
      </c>
      <c r="S53" s="244" t="s">
        <v>242</v>
      </c>
    </row>
    <row r="54" spans="2:19" ht="15">
      <c r="B54" s="267">
        <v>1</v>
      </c>
      <c r="C54" s="268" t="s">
        <v>279</v>
      </c>
      <c r="D54" s="245"/>
      <c r="E54" s="269"/>
      <c r="F54" s="269"/>
      <c r="G54" s="269"/>
      <c r="H54" s="269"/>
      <c r="I54" s="269"/>
      <c r="J54" s="270">
        <v>5</v>
      </c>
      <c r="K54" s="271">
        <v>4</v>
      </c>
      <c r="L54" s="271"/>
      <c r="M54" s="271">
        <v>1</v>
      </c>
      <c r="N54" s="269" t="s">
        <v>1002</v>
      </c>
      <c r="O54" s="269" t="s">
        <v>952</v>
      </c>
      <c r="P54" s="271"/>
      <c r="Q54" s="272">
        <v>167</v>
      </c>
      <c r="R54" s="273">
        <v>8</v>
      </c>
      <c r="S54" s="274">
        <v>6</v>
      </c>
    </row>
    <row r="55" spans="2:19" ht="15">
      <c r="B55" s="275">
        <v>2</v>
      </c>
      <c r="C55" s="378" t="s">
        <v>48</v>
      </c>
      <c r="D55" s="277"/>
      <c r="E55" s="245"/>
      <c r="F55" s="277"/>
      <c r="G55" s="277"/>
      <c r="H55" s="277"/>
      <c r="I55" s="277"/>
      <c r="J55" s="278">
        <v>5</v>
      </c>
      <c r="K55" s="279">
        <v>3</v>
      </c>
      <c r="L55" s="279">
        <v>1</v>
      </c>
      <c r="M55" s="279">
        <v>1</v>
      </c>
      <c r="N55" s="277" t="s">
        <v>1003</v>
      </c>
      <c r="O55" s="277" t="s">
        <v>1004</v>
      </c>
      <c r="P55" s="279"/>
      <c r="Q55" s="280">
        <v>175</v>
      </c>
      <c r="R55" s="281">
        <v>7</v>
      </c>
      <c r="S55" s="282">
        <v>6</v>
      </c>
    </row>
    <row r="56" spans="2:19" ht="15">
      <c r="B56" s="414">
        <v>3</v>
      </c>
      <c r="C56" s="415" t="s">
        <v>228</v>
      </c>
      <c r="D56" s="248"/>
      <c r="E56" s="248"/>
      <c r="F56" s="245"/>
      <c r="G56" s="248"/>
      <c r="H56" s="248"/>
      <c r="I56" s="248"/>
      <c r="J56" s="249">
        <v>5</v>
      </c>
      <c r="K56" s="416">
        <v>3</v>
      </c>
      <c r="L56" s="416"/>
      <c r="M56" s="416">
        <v>2</v>
      </c>
      <c r="N56" s="248" t="s">
        <v>463</v>
      </c>
      <c r="O56" s="248" t="s">
        <v>1005</v>
      </c>
      <c r="P56" s="416"/>
      <c r="Q56" s="417">
        <v>174</v>
      </c>
      <c r="R56" s="253">
        <v>6</v>
      </c>
      <c r="S56" s="418" t="s">
        <v>518</v>
      </c>
    </row>
    <row r="57" spans="2:19" ht="15.75" thickBot="1">
      <c r="B57" s="246">
        <v>4</v>
      </c>
      <c r="C57" s="247" t="s">
        <v>52</v>
      </c>
      <c r="D57" s="248"/>
      <c r="E57" s="248"/>
      <c r="F57" s="248"/>
      <c r="G57" s="257"/>
      <c r="H57" s="248"/>
      <c r="I57" s="248"/>
      <c r="J57" s="249">
        <v>5</v>
      </c>
      <c r="K57" s="250">
        <v>3</v>
      </c>
      <c r="L57" s="250"/>
      <c r="M57" s="250">
        <v>2</v>
      </c>
      <c r="N57" s="251" t="s">
        <v>991</v>
      </c>
      <c r="O57" s="251" t="s">
        <v>990</v>
      </c>
      <c r="P57" s="250"/>
      <c r="Q57" s="252">
        <v>165</v>
      </c>
      <c r="R57" s="253">
        <v>6</v>
      </c>
      <c r="S57" s="392" t="s">
        <v>519</v>
      </c>
    </row>
    <row r="58" spans="2:19" ht="15.75" thickBot="1">
      <c r="B58" s="369">
        <v>5</v>
      </c>
      <c r="C58" s="370" t="s">
        <v>290</v>
      </c>
      <c r="D58" s="371"/>
      <c r="E58" s="371"/>
      <c r="F58" s="371"/>
      <c r="G58" s="371"/>
      <c r="H58" s="257"/>
      <c r="I58" s="248"/>
      <c r="J58" s="372">
        <v>5</v>
      </c>
      <c r="K58" s="373">
        <v>1</v>
      </c>
      <c r="L58" s="373">
        <v>1</v>
      </c>
      <c r="M58" s="373">
        <v>3</v>
      </c>
      <c r="N58" s="374" t="s">
        <v>1006</v>
      </c>
      <c r="O58" s="374" t="s">
        <v>945</v>
      </c>
      <c r="P58" s="373"/>
      <c r="Q58" s="375">
        <v>153</v>
      </c>
      <c r="R58" s="377">
        <v>3</v>
      </c>
      <c r="S58" s="393" t="s">
        <v>399</v>
      </c>
    </row>
    <row r="59" spans="2:19" ht="15.75" thickBot="1">
      <c r="B59" s="254">
        <v>6</v>
      </c>
      <c r="C59" s="255" t="s">
        <v>277</v>
      </c>
      <c r="D59" s="256"/>
      <c r="E59" s="256"/>
      <c r="F59" s="256"/>
      <c r="G59" s="256"/>
      <c r="H59" s="256"/>
      <c r="I59" s="257"/>
      <c r="J59" s="258">
        <v>5</v>
      </c>
      <c r="K59" s="259"/>
      <c r="L59" s="259"/>
      <c r="M59" s="259">
        <v>5</v>
      </c>
      <c r="N59" s="260" t="s">
        <v>984</v>
      </c>
      <c r="O59" s="260" t="s">
        <v>1007</v>
      </c>
      <c r="P59" s="259"/>
      <c r="Q59" s="261">
        <v>171</v>
      </c>
      <c r="R59" s="262"/>
      <c r="S59" s="394" t="s">
        <v>520</v>
      </c>
    </row>
    <row r="60" spans="2:18" ht="19.5" thickBot="1">
      <c r="B60" s="413"/>
      <c r="C60"/>
      <c r="K60"/>
      <c r="L60"/>
      <c r="M60"/>
      <c r="N60"/>
      <c r="Q60"/>
      <c r="R60"/>
    </row>
    <row r="61" spans="2:19" ht="15.75" thickBot="1">
      <c r="B61" s="239" t="s">
        <v>512</v>
      </c>
      <c r="C61" s="240" t="s">
        <v>516</v>
      </c>
      <c r="D61" s="240">
        <v>1</v>
      </c>
      <c r="E61" s="240">
        <v>2</v>
      </c>
      <c r="F61" s="240">
        <v>3</v>
      </c>
      <c r="G61" s="240">
        <v>4</v>
      </c>
      <c r="H61" s="240">
        <v>5</v>
      </c>
      <c r="I61" s="240">
        <v>6</v>
      </c>
      <c r="J61" s="241" t="s">
        <v>2</v>
      </c>
      <c r="K61" s="240" t="s">
        <v>3</v>
      </c>
      <c r="L61" s="240" t="s">
        <v>4</v>
      </c>
      <c r="M61" s="240" t="s">
        <v>5</v>
      </c>
      <c r="N61" s="242" t="s">
        <v>240</v>
      </c>
      <c r="O61" s="240" t="s">
        <v>8</v>
      </c>
      <c r="P61" s="240" t="s">
        <v>247</v>
      </c>
      <c r="Q61" s="240" t="s">
        <v>241</v>
      </c>
      <c r="R61" s="243" t="s">
        <v>9</v>
      </c>
      <c r="S61" s="244" t="s">
        <v>242</v>
      </c>
    </row>
    <row r="62" spans="2:19" ht="15">
      <c r="B62" s="267">
        <v>1</v>
      </c>
      <c r="C62" s="268" t="s">
        <v>117</v>
      </c>
      <c r="D62" s="245"/>
      <c r="E62" s="269"/>
      <c r="F62" s="269"/>
      <c r="G62" s="269"/>
      <c r="H62" s="269"/>
      <c r="I62" s="269"/>
      <c r="J62" s="270">
        <v>5</v>
      </c>
      <c r="K62" s="271">
        <v>3</v>
      </c>
      <c r="L62" s="271">
        <v>1</v>
      </c>
      <c r="M62" s="271">
        <v>1</v>
      </c>
      <c r="N62" s="269" t="s">
        <v>1008</v>
      </c>
      <c r="O62" s="269" t="s">
        <v>389</v>
      </c>
      <c r="P62" s="271"/>
      <c r="Q62" s="272">
        <v>169</v>
      </c>
      <c r="R62" s="273">
        <v>7</v>
      </c>
      <c r="S62" s="274">
        <v>6</v>
      </c>
    </row>
    <row r="63" spans="2:19" ht="15">
      <c r="B63" s="275">
        <v>2</v>
      </c>
      <c r="C63" s="378" t="s">
        <v>278</v>
      </c>
      <c r="D63" s="277"/>
      <c r="E63" s="245"/>
      <c r="F63" s="277"/>
      <c r="G63" s="277"/>
      <c r="H63" s="277"/>
      <c r="I63" s="277"/>
      <c r="J63" s="278">
        <v>5</v>
      </c>
      <c r="K63" s="279">
        <v>3</v>
      </c>
      <c r="L63" s="279"/>
      <c r="M63" s="279">
        <v>2</v>
      </c>
      <c r="N63" s="277" t="s">
        <v>662</v>
      </c>
      <c r="O63" s="277" t="s">
        <v>388</v>
      </c>
      <c r="P63" s="279"/>
      <c r="Q63" s="280">
        <v>172</v>
      </c>
      <c r="R63" s="281">
        <v>6</v>
      </c>
      <c r="S63" s="282">
        <v>6</v>
      </c>
    </row>
    <row r="64" spans="2:19" ht="15">
      <c r="B64" s="414">
        <v>3</v>
      </c>
      <c r="C64" s="415" t="s">
        <v>34</v>
      </c>
      <c r="D64" s="248"/>
      <c r="E64" s="248"/>
      <c r="F64" s="245"/>
      <c r="G64" s="248"/>
      <c r="H64" s="248"/>
      <c r="I64" s="248"/>
      <c r="J64" s="249">
        <v>5</v>
      </c>
      <c r="K64" s="416">
        <v>3</v>
      </c>
      <c r="L64" s="416"/>
      <c r="M64" s="416">
        <v>2</v>
      </c>
      <c r="N64" s="248" t="s">
        <v>1009</v>
      </c>
      <c r="O64" s="248" t="s">
        <v>966</v>
      </c>
      <c r="P64" s="416"/>
      <c r="Q64" s="417">
        <v>163</v>
      </c>
      <c r="R64" s="253">
        <v>6</v>
      </c>
      <c r="S64" s="418" t="s">
        <v>518</v>
      </c>
    </row>
    <row r="65" spans="2:19" ht="15.75" thickBot="1">
      <c r="B65" s="246">
        <v>4</v>
      </c>
      <c r="C65" s="419" t="s">
        <v>474</v>
      </c>
      <c r="D65" s="248"/>
      <c r="E65" s="248"/>
      <c r="F65" s="248"/>
      <c r="G65" s="257"/>
      <c r="H65" s="248"/>
      <c r="I65" s="248"/>
      <c r="J65" s="249">
        <v>5</v>
      </c>
      <c r="K65" s="250">
        <v>2</v>
      </c>
      <c r="L65" s="250"/>
      <c r="M65" s="250">
        <v>3</v>
      </c>
      <c r="N65" s="251" t="s">
        <v>992</v>
      </c>
      <c r="O65" s="251" t="s">
        <v>392</v>
      </c>
      <c r="P65" s="250"/>
      <c r="Q65" s="252">
        <v>153</v>
      </c>
      <c r="R65" s="253">
        <v>4</v>
      </c>
      <c r="S65" s="392" t="s">
        <v>519</v>
      </c>
    </row>
    <row r="66" spans="2:19" ht="15.75" thickBot="1">
      <c r="B66" s="369">
        <v>5</v>
      </c>
      <c r="C66" s="370" t="s">
        <v>286</v>
      </c>
      <c r="D66" s="371"/>
      <c r="E66" s="371"/>
      <c r="F66" s="371"/>
      <c r="G66" s="371"/>
      <c r="H66" s="257"/>
      <c r="I66" s="248"/>
      <c r="J66" s="372">
        <v>5</v>
      </c>
      <c r="K66" s="373">
        <v>2</v>
      </c>
      <c r="L66" s="373"/>
      <c r="M66" s="373">
        <v>3</v>
      </c>
      <c r="N66" s="374" t="s">
        <v>1010</v>
      </c>
      <c r="O66" s="374" t="s">
        <v>1005</v>
      </c>
      <c r="P66" s="373"/>
      <c r="Q66" s="375">
        <v>144</v>
      </c>
      <c r="R66" s="377">
        <v>4</v>
      </c>
      <c r="S66" s="393" t="s">
        <v>399</v>
      </c>
    </row>
    <row r="67" spans="2:19" ht="15.75" thickBot="1">
      <c r="B67" s="254">
        <v>6</v>
      </c>
      <c r="C67" s="255" t="s">
        <v>566</v>
      </c>
      <c r="D67" s="256"/>
      <c r="E67" s="256"/>
      <c r="F67" s="256"/>
      <c r="G67" s="256"/>
      <c r="H67" s="256"/>
      <c r="I67" s="257"/>
      <c r="J67" s="258">
        <v>5</v>
      </c>
      <c r="K67" s="259">
        <v>1</v>
      </c>
      <c r="L67" s="259">
        <v>1</v>
      </c>
      <c r="M67" s="259">
        <v>3</v>
      </c>
      <c r="N67" s="260" t="s">
        <v>1011</v>
      </c>
      <c r="O67" s="260" t="s">
        <v>959</v>
      </c>
      <c r="P67" s="259"/>
      <c r="Q67" s="261">
        <v>166</v>
      </c>
      <c r="R67" s="262">
        <v>3</v>
      </c>
      <c r="S67" s="394" t="s">
        <v>520</v>
      </c>
    </row>
    <row r="68" spans="2:18" ht="19.5" thickBot="1">
      <c r="B68" s="413"/>
      <c r="C68"/>
      <c r="K68"/>
      <c r="L68"/>
      <c r="M68"/>
      <c r="N68"/>
      <c r="Q68"/>
      <c r="R68"/>
    </row>
    <row r="69" spans="2:19" ht="15.75" thickBot="1">
      <c r="B69" s="239" t="s">
        <v>512</v>
      </c>
      <c r="C69" s="240" t="s">
        <v>517</v>
      </c>
      <c r="D69" s="240">
        <v>1</v>
      </c>
      <c r="E69" s="240">
        <v>2</v>
      </c>
      <c r="F69" s="240">
        <v>3</v>
      </c>
      <c r="G69" s="240">
        <v>4</v>
      </c>
      <c r="H69" s="240">
        <v>5</v>
      </c>
      <c r="I69" s="240">
        <v>6</v>
      </c>
      <c r="J69" s="241" t="s">
        <v>2</v>
      </c>
      <c r="K69" s="240" t="s">
        <v>3</v>
      </c>
      <c r="L69" s="240" t="s">
        <v>4</v>
      </c>
      <c r="M69" s="240" t="s">
        <v>5</v>
      </c>
      <c r="N69" s="242" t="s">
        <v>240</v>
      </c>
      <c r="O69" s="240" t="s">
        <v>8</v>
      </c>
      <c r="P69" s="240" t="s">
        <v>247</v>
      </c>
      <c r="Q69" s="240" t="s">
        <v>241</v>
      </c>
      <c r="R69" s="243" t="s">
        <v>9</v>
      </c>
      <c r="S69" s="244" t="s">
        <v>242</v>
      </c>
    </row>
    <row r="70" spans="2:19" ht="15">
      <c r="B70" s="267">
        <v>1</v>
      </c>
      <c r="C70" s="268" t="s">
        <v>13</v>
      </c>
      <c r="D70" s="245"/>
      <c r="E70" s="269"/>
      <c r="F70" s="269"/>
      <c r="G70" s="269"/>
      <c r="H70" s="269"/>
      <c r="I70" s="269"/>
      <c r="J70" s="270">
        <v>5</v>
      </c>
      <c r="K70" s="271">
        <v>4</v>
      </c>
      <c r="L70" s="271"/>
      <c r="M70" s="271">
        <v>1</v>
      </c>
      <c r="N70" s="269" t="s">
        <v>1012</v>
      </c>
      <c r="O70" s="269" t="s">
        <v>389</v>
      </c>
      <c r="P70" s="271"/>
      <c r="Q70" s="272">
        <v>165</v>
      </c>
      <c r="R70" s="273">
        <v>8</v>
      </c>
      <c r="S70" s="274">
        <v>6</v>
      </c>
    </row>
    <row r="71" spans="2:19" ht="15">
      <c r="B71" s="275">
        <v>2</v>
      </c>
      <c r="C71" s="378" t="s">
        <v>36</v>
      </c>
      <c r="D71" s="277"/>
      <c r="E71" s="245"/>
      <c r="F71" s="277"/>
      <c r="G71" s="277"/>
      <c r="H71" s="277"/>
      <c r="I71" s="277"/>
      <c r="J71" s="278">
        <v>5</v>
      </c>
      <c r="K71" s="279">
        <v>3</v>
      </c>
      <c r="L71" s="279"/>
      <c r="M71" s="279">
        <v>2</v>
      </c>
      <c r="N71" s="277" t="s">
        <v>1013</v>
      </c>
      <c r="O71" s="277" t="s">
        <v>385</v>
      </c>
      <c r="P71" s="279"/>
      <c r="Q71" s="280">
        <v>172</v>
      </c>
      <c r="R71" s="281">
        <v>6</v>
      </c>
      <c r="S71" s="282">
        <v>6</v>
      </c>
    </row>
    <row r="72" spans="2:19" ht="15">
      <c r="B72" s="414">
        <v>3</v>
      </c>
      <c r="C72" s="415" t="s">
        <v>28</v>
      </c>
      <c r="D72" s="248"/>
      <c r="E72" s="248"/>
      <c r="F72" s="245"/>
      <c r="G72" s="248"/>
      <c r="H72" s="248"/>
      <c r="I72" s="248"/>
      <c r="J72" s="249">
        <v>5</v>
      </c>
      <c r="K72" s="416">
        <v>2</v>
      </c>
      <c r="L72" s="416">
        <v>1</v>
      </c>
      <c r="M72" s="416">
        <v>2</v>
      </c>
      <c r="N72" s="248" t="s">
        <v>1014</v>
      </c>
      <c r="O72" s="248" t="s">
        <v>388</v>
      </c>
      <c r="P72" s="416"/>
      <c r="Q72" s="417">
        <v>177</v>
      </c>
      <c r="R72" s="253">
        <v>5</v>
      </c>
      <c r="S72" s="418" t="s">
        <v>518</v>
      </c>
    </row>
    <row r="73" spans="2:19" ht="15.75" thickBot="1">
      <c r="B73" s="246">
        <v>4</v>
      </c>
      <c r="C73" s="247" t="s">
        <v>478</v>
      </c>
      <c r="D73" s="248"/>
      <c r="E73" s="248"/>
      <c r="F73" s="248"/>
      <c r="G73" s="257"/>
      <c r="H73" s="248"/>
      <c r="I73" s="248"/>
      <c r="J73" s="249">
        <v>5</v>
      </c>
      <c r="K73" s="250">
        <v>2</v>
      </c>
      <c r="L73" s="250">
        <v>1</v>
      </c>
      <c r="M73" s="250">
        <v>2</v>
      </c>
      <c r="N73" s="251" t="s">
        <v>936</v>
      </c>
      <c r="O73" s="251" t="s">
        <v>966</v>
      </c>
      <c r="P73" s="250"/>
      <c r="Q73" s="252">
        <v>172</v>
      </c>
      <c r="R73" s="253">
        <v>5</v>
      </c>
      <c r="S73" s="392" t="s">
        <v>519</v>
      </c>
    </row>
    <row r="74" spans="2:19" ht="15.75" thickBot="1">
      <c r="B74" s="369">
        <v>5</v>
      </c>
      <c r="C74" s="370" t="s">
        <v>119</v>
      </c>
      <c r="D74" s="371"/>
      <c r="E74" s="371"/>
      <c r="F74" s="371"/>
      <c r="G74" s="371"/>
      <c r="H74" s="257"/>
      <c r="I74" s="248"/>
      <c r="J74" s="372">
        <v>5</v>
      </c>
      <c r="K74" s="373">
        <v>2</v>
      </c>
      <c r="L74" s="373"/>
      <c r="M74" s="373">
        <v>3</v>
      </c>
      <c r="N74" s="374" t="s">
        <v>165</v>
      </c>
      <c r="O74" s="374" t="s">
        <v>1005</v>
      </c>
      <c r="P74" s="373"/>
      <c r="Q74" s="375">
        <v>180</v>
      </c>
      <c r="R74" s="377">
        <v>4</v>
      </c>
      <c r="S74" s="393" t="s">
        <v>399</v>
      </c>
    </row>
    <row r="75" spans="2:19" ht="15.75" thickBot="1">
      <c r="B75" s="254">
        <v>6</v>
      </c>
      <c r="C75" s="255" t="s">
        <v>123</v>
      </c>
      <c r="D75" s="256"/>
      <c r="E75" s="256"/>
      <c r="F75" s="256"/>
      <c r="G75" s="256"/>
      <c r="H75" s="256"/>
      <c r="I75" s="257"/>
      <c r="J75" s="258">
        <v>5</v>
      </c>
      <c r="K75" s="259">
        <v>1</v>
      </c>
      <c r="L75" s="259"/>
      <c r="M75" s="259">
        <v>4</v>
      </c>
      <c r="N75" s="260" t="s">
        <v>243</v>
      </c>
      <c r="O75" s="260" t="s">
        <v>1007</v>
      </c>
      <c r="P75" s="259"/>
      <c r="Q75" s="261">
        <v>181</v>
      </c>
      <c r="R75" s="262">
        <v>2</v>
      </c>
      <c r="S75" s="394" t="s">
        <v>520</v>
      </c>
    </row>
    <row r="77" spans="2:13" ht="20.25" thickBot="1">
      <c r="B77" s="412"/>
      <c r="C77" s="296" t="s">
        <v>219</v>
      </c>
      <c r="D77" s="412"/>
      <c r="E77" s="412"/>
      <c r="F77" s="412"/>
      <c r="G77" s="412"/>
      <c r="H77" s="412"/>
      <c r="I77" s="412"/>
      <c r="J77" s="412"/>
      <c r="K77" s="412"/>
      <c r="L77" s="412"/>
      <c r="M77" s="412"/>
    </row>
    <row r="78" spans="2:19" ht="15.75" thickBot="1">
      <c r="B78" s="239" t="s">
        <v>512</v>
      </c>
      <c r="C78" s="420" t="s">
        <v>521</v>
      </c>
      <c r="D78" s="240">
        <v>1</v>
      </c>
      <c r="E78" s="240">
        <v>2</v>
      </c>
      <c r="F78" s="240">
        <v>3</v>
      </c>
      <c r="G78" s="240">
        <v>4</v>
      </c>
      <c r="H78" s="240">
        <v>5</v>
      </c>
      <c r="I78" s="240">
        <v>6</v>
      </c>
      <c r="J78" s="241" t="s">
        <v>2</v>
      </c>
      <c r="K78" s="240" t="s">
        <v>3</v>
      </c>
      <c r="L78" s="240" t="s">
        <v>4</v>
      </c>
      <c r="M78" s="240" t="s">
        <v>5</v>
      </c>
      <c r="N78" s="242" t="s">
        <v>240</v>
      </c>
      <c r="O78" s="240" t="s">
        <v>8</v>
      </c>
      <c r="P78" s="240" t="s">
        <v>247</v>
      </c>
      <c r="Q78" s="240" t="s">
        <v>241</v>
      </c>
      <c r="R78" s="243" t="s">
        <v>9</v>
      </c>
      <c r="S78" s="244" t="s">
        <v>242</v>
      </c>
    </row>
    <row r="79" spans="2:19" ht="15">
      <c r="B79" s="463">
        <v>1</v>
      </c>
      <c r="C79" s="474" t="s">
        <v>279</v>
      </c>
      <c r="D79" s="245"/>
      <c r="E79" s="464"/>
      <c r="F79" s="464"/>
      <c r="G79" s="464"/>
      <c r="H79" s="464"/>
      <c r="I79" s="464"/>
      <c r="J79" s="465">
        <v>5</v>
      </c>
      <c r="K79" s="466">
        <v>5</v>
      </c>
      <c r="L79" s="466"/>
      <c r="M79" s="466"/>
      <c r="N79" s="464" t="s">
        <v>1030</v>
      </c>
      <c r="O79" s="674">
        <v>24</v>
      </c>
      <c r="P79" s="466"/>
      <c r="Q79" s="467">
        <v>190</v>
      </c>
      <c r="R79" s="468">
        <v>10</v>
      </c>
      <c r="S79" s="475">
        <v>1</v>
      </c>
    </row>
    <row r="80" spans="2:19" ht="15">
      <c r="B80" s="275">
        <v>2</v>
      </c>
      <c r="C80" s="276" t="s">
        <v>278</v>
      </c>
      <c r="D80" s="277"/>
      <c r="E80" s="245"/>
      <c r="F80" s="277"/>
      <c r="G80" s="277"/>
      <c r="H80" s="277"/>
      <c r="I80" s="277"/>
      <c r="J80" s="278">
        <v>5</v>
      </c>
      <c r="K80" s="279">
        <v>4</v>
      </c>
      <c r="L80" s="279"/>
      <c r="M80" s="279">
        <v>1</v>
      </c>
      <c r="N80" s="277" t="s">
        <v>977</v>
      </c>
      <c r="O80" s="645">
        <v>8</v>
      </c>
      <c r="P80" s="279"/>
      <c r="Q80" s="280">
        <v>178</v>
      </c>
      <c r="R80" s="281">
        <v>8</v>
      </c>
      <c r="S80" s="282">
        <v>2</v>
      </c>
    </row>
    <row r="81" spans="2:19" ht="15">
      <c r="B81" s="275">
        <v>3</v>
      </c>
      <c r="C81" s="378" t="s">
        <v>36</v>
      </c>
      <c r="D81" s="277"/>
      <c r="E81" s="277"/>
      <c r="F81" s="245"/>
      <c r="G81" s="277"/>
      <c r="H81" s="277"/>
      <c r="I81" s="277"/>
      <c r="J81" s="278">
        <v>5</v>
      </c>
      <c r="K81" s="279">
        <v>3</v>
      </c>
      <c r="L81" s="279"/>
      <c r="M81" s="279">
        <v>2</v>
      </c>
      <c r="N81" s="277" t="s">
        <v>669</v>
      </c>
      <c r="O81" s="645">
        <v>4</v>
      </c>
      <c r="P81" s="279"/>
      <c r="Q81" s="280">
        <v>159</v>
      </c>
      <c r="R81" s="281">
        <v>6</v>
      </c>
      <c r="S81" s="282">
        <v>3</v>
      </c>
    </row>
    <row r="82" spans="2:19" ht="15.75" thickBot="1">
      <c r="B82" s="246">
        <v>4</v>
      </c>
      <c r="C82" s="415" t="s">
        <v>13</v>
      </c>
      <c r="D82" s="248"/>
      <c r="E82" s="248"/>
      <c r="F82" s="248"/>
      <c r="G82" s="257"/>
      <c r="H82" s="248"/>
      <c r="I82" s="248"/>
      <c r="J82" s="249">
        <v>5</v>
      </c>
      <c r="K82" s="250">
        <v>2</v>
      </c>
      <c r="L82" s="250"/>
      <c r="M82" s="250">
        <v>3</v>
      </c>
      <c r="N82" s="251" t="s">
        <v>1031</v>
      </c>
      <c r="O82" s="646">
        <v>-8</v>
      </c>
      <c r="P82" s="250"/>
      <c r="Q82" s="252">
        <v>172</v>
      </c>
      <c r="R82" s="253">
        <v>4</v>
      </c>
      <c r="S82" s="476">
        <v>4</v>
      </c>
    </row>
    <row r="83" spans="2:19" ht="15.75" thickBot="1">
      <c r="B83" s="369">
        <v>5</v>
      </c>
      <c r="C83" s="421" t="s">
        <v>48</v>
      </c>
      <c r="D83" s="371"/>
      <c r="E83" s="371"/>
      <c r="F83" s="371"/>
      <c r="G83" s="371"/>
      <c r="H83" s="257"/>
      <c r="I83" s="248"/>
      <c r="J83" s="372">
        <v>5</v>
      </c>
      <c r="K83" s="373">
        <v>1</v>
      </c>
      <c r="L83" s="373"/>
      <c r="M83" s="373">
        <v>4</v>
      </c>
      <c r="N83" s="374" t="s">
        <v>243</v>
      </c>
      <c r="O83" s="647">
        <v>-9</v>
      </c>
      <c r="P83" s="373"/>
      <c r="Q83" s="375">
        <v>148</v>
      </c>
      <c r="R83" s="377">
        <v>2</v>
      </c>
      <c r="S83" s="476">
        <v>5</v>
      </c>
    </row>
    <row r="84" spans="2:19" ht="15.75" thickBot="1">
      <c r="B84" s="254">
        <v>6</v>
      </c>
      <c r="C84" s="415" t="s">
        <v>117</v>
      </c>
      <c r="D84" s="256"/>
      <c r="E84" s="256"/>
      <c r="F84" s="256"/>
      <c r="G84" s="256"/>
      <c r="H84" s="256"/>
      <c r="I84" s="257"/>
      <c r="J84" s="258">
        <v>5</v>
      </c>
      <c r="K84" s="259"/>
      <c r="L84" s="259"/>
      <c r="M84" s="259">
        <v>5</v>
      </c>
      <c r="N84" s="260" t="s">
        <v>1032</v>
      </c>
      <c r="O84" s="648">
        <v>-19</v>
      </c>
      <c r="P84" s="259"/>
      <c r="Q84" s="261">
        <v>146</v>
      </c>
      <c r="R84" s="262">
        <v>0</v>
      </c>
      <c r="S84" s="476">
        <v>6</v>
      </c>
    </row>
  </sheetData>
  <sheetProtection/>
  <mergeCells count="2">
    <mergeCell ref="E2:F2"/>
    <mergeCell ref="J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8"/>
  <sheetViews>
    <sheetView zoomScale="85" zoomScaleNormal="85" zoomScalePageLayoutView="0" workbookViewId="0" topLeftCell="A43">
      <selection activeCell="L80" sqref="L80"/>
    </sheetView>
  </sheetViews>
  <sheetFormatPr defaultColWidth="9.140625" defaultRowHeight="15"/>
  <cols>
    <col min="1" max="1" width="2.57421875" style="117" customWidth="1"/>
    <col min="2" max="2" width="6.140625" style="115" customWidth="1"/>
    <col min="3" max="3" width="32.8515625" style="115" customWidth="1"/>
    <col min="4" max="11" width="10.28125" style="115" customWidth="1"/>
    <col min="12" max="12" width="10.28125" style="120" customWidth="1"/>
    <col min="13" max="13" width="10.28125" style="115" customWidth="1"/>
    <col min="14" max="14" width="9.7109375" style="115" customWidth="1"/>
    <col min="15" max="16" width="10.28125" style="115" customWidth="1"/>
    <col min="17" max="17" width="10.28125" style="120" customWidth="1"/>
    <col min="18" max="27" width="10.28125" style="115" customWidth="1"/>
    <col min="28" max="31" width="9.140625" style="115" customWidth="1"/>
    <col min="32" max="16384" width="9.140625" style="115" customWidth="1"/>
  </cols>
  <sheetData>
    <row r="1" ht="15" customHeight="1">
      <c r="C1" s="3" t="s">
        <v>722</v>
      </c>
    </row>
    <row r="2" spans="3:9" ht="15" customHeight="1">
      <c r="C2" s="2" t="s">
        <v>53</v>
      </c>
      <c r="D2" s="1" t="s">
        <v>54</v>
      </c>
      <c r="E2" s="696"/>
      <c r="F2" s="697"/>
      <c r="G2" s="1" t="s">
        <v>55</v>
      </c>
      <c r="H2" s="696"/>
      <c r="I2" s="697"/>
    </row>
    <row r="3" spans="3:11" ht="15.75">
      <c r="C3" s="5" t="s">
        <v>56</v>
      </c>
      <c r="D3" s="7"/>
      <c r="E3" s="5"/>
      <c r="F3" s="5"/>
      <c r="G3" s="5"/>
      <c r="H3" s="5"/>
      <c r="I3" s="5"/>
      <c r="J3" s="6" t="s">
        <v>58</v>
      </c>
      <c r="K3" s="7"/>
    </row>
    <row r="4" spans="1:17" s="327" customFormat="1" ht="18.75">
      <c r="A4" s="117"/>
      <c r="C4" s="289"/>
      <c r="L4" s="120"/>
      <c r="Q4" s="120"/>
    </row>
    <row r="5" spans="1:19" ht="15.75" customHeight="1">
      <c r="A5" s="593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S5" s="238"/>
    </row>
    <row r="6" ht="21.75" thickBot="1">
      <c r="C6" s="329" t="s">
        <v>453</v>
      </c>
    </row>
    <row r="7" spans="1:21" s="343" customFormat="1" ht="15.75" thickBot="1">
      <c r="A7" s="117"/>
      <c r="B7" s="93" t="s">
        <v>0</v>
      </c>
      <c r="C7" s="435" t="s">
        <v>734</v>
      </c>
      <c r="D7" s="91">
        <v>1</v>
      </c>
      <c r="E7" s="92">
        <v>2</v>
      </c>
      <c r="F7" s="126">
        <v>3</v>
      </c>
      <c r="G7" s="92">
        <v>4</v>
      </c>
      <c r="H7" s="92">
        <v>5</v>
      </c>
      <c r="I7" s="92">
        <v>6</v>
      </c>
      <c r="J7" s="92">
        <v>7</v>
      </c>
      <c r="K7" s="92">
        <v>8</v>
      </c>
      <c r="L7" s="126" t="s">
        <v>2</v>
      </c>
      <c r="M7" s="92" t="s">
        <v>3</v>
      </c>
      <c r="N7" s="92" t="s">
        <v>4</v>
      </c>
      <c r="O7" s="92" t="s">
        <v>5</v>
      </c>
      <c r="P7" s="127" t="s">
        <v>240</v>
      </c>
      <c r="Q7" s="92" t="s">
        <v>8</v>
      </c>
      <c r="R7" s="92" t="s">
        <v>247</v>
      </c>
      <c r="S7" s="92" t="s">
        <v>241</v>
      </c>
      <c r="T7" s="122" t="s">
        <v>9</v>
      </c>
      <c r="U7" s="128" t="s">
        <v>242</v>
      </c>
    </row>
    <row r="8" spans="1:21" s="343" customFormat="1" ht="15">
      <c r="A8" s="117"/>
      <c r="B8" s="599">
        <v>1</v>
      </c>
      <c r="C8" s="613" t="s">
        <v>290</v>
      </c>
      <c r="D8" s="290"/>
      <c r="E8" s="600" t="s">
        <v>145</v>
      </c>
      <c r="F8" s="600" t="s">
        <v>142</v>
      </c>
      <c r="G8" s="600" t="s">
        <v>142</v>
      </c>
      <c r="H8" s="600" t="s">
        <v>158</v>
      </c>
      <c r="I8" s="600" t="s">
        <v>146</v>
      </c>
      <c r="J8" s="600" t="s">
        <v>218</v>
      </c>
      <c r="K8" s="600"/>
      <c r="L8" s="601">
        <v>6</v>
      </c>
      <c r="M8" s="602" t="s">
        <v>392</v>
      </c>
      <c r="N8" s="602" t="s">
        <v>387</v>
      </c>
      <c r="O8" s="602"/>
      <c r="P8" s="602" t="s">
        <v>723</v>
      </c>
      <c r="Q8" s="603">
        <v>9</v>
      </c>
      <c r="R8" s="602"/>
      <c r="S8" s="604" t="s">
        <v>728</v>
      </c>
      <c r="T8" s="600">
        <f>M8*2+N8-R8*7</f>
        <v>10</v>
      </c>
      <c r="U8" s="605">
        <v>26</v>
      </c>
    </row>
    <row r="9" spans="1:21" s="343" customFormat="1" ht="15">
      <c r="A9" s="117"/>
      <c r="B9" s="599">
        <v>2</v>
      </c>
      <c r="C9" s="613" t="s">
        <v>410</v>
      </c>
      <c r="D9" s="600" t="s">
        <v>145</v>
      </c>
      <c r="E9" s="290"/>
      <c r="F9" s="600" t="s">
        <v>141</v>
      </c>
      <c r="G9" s="600" t="s">
        <v>145</v>
      </c>
      <c r="H9" s="600" t="s">
        <v>145</v>
      </c>
      <c r="I9" s="600" t="s">
        <v>139</v>
      </c>
      <c r="J9" s="600" t="s">
        <v>146</v>
      </c>
      <c r="K9" s="600"/>
      <c r="L9" s="606">
        <v>6</v>
      </c>
      <c r="M9" s="600" t="s">
        <v>387</v>
      </c>
      <c r="N9" s="600" t="s">
        <v>388</v>
      </c>
      <c r="O9" s="600" t="s">
        <v>386</v>
      </c>
      <c r="P9" s="600" t="s">
        <v>724</v>
      </c>
      <c r="Q9" s="607">
        <v>2</v>
      </c>
      <c r="R9" s="600"/>
      <c r="S9" s="608" t="s">
        <v>729</v>
      </c>
      <c r="T9" s="600">
        <f aca="true" t="shared" si="0" ref="T9:T15">M9*2+N9-R9*7</f>
        <v>7</v>
      </c>
      <c r="U9" s="609">
        <v>26</v>
      </c>
    </row>
    <row r="10" spans="1:21" s="343" customFormat="1" ht="15">
      <c r="A10" s="117"/>
      <c r="B10" s="599">
        <v>3</v>
      </c>
      <c r="C10" s="613" t="s">
        <v>122</v>
      </c>
      <c r="D10" s="600" t="s">
        <v>141</v>
      </c>
      <c r="E10" s="600" t="s">
        <v>142</v>
      </c>
      <c r="F10" s="290"/>
      <c r="G10" s="600" t="s">
        <v>140</v>
      </c>
      <c r="H10" s="600" t="s">
        <v>139</v>
      </c>
      <c r="I10" s="600" t="s">
        <v>145</v>
      </c>
      <c r="J10" s="600" t="s">
        <v>139</v>
      </c>
      <c r="K10" s="600"/>
      <c r="L10" s="606">
        <v>6</v>
      </c>
      <c r="M10" s="600" t="s">
        <v>388</v>
      </c>
      <c r="N10" s="600" t="s">
        <v>386</v>
      </c>
      <c r="O10" s="600" t="s">
        <v>387</v>
      </c>
      <c r="P10" s="600" t="s">
        <v>725</v>
      </c>
      <c r="Q10" s="607">
        <v>1</v>
      </c>
      <c r="R10" s="600"/>
      <c r="S10" s="608" t="s">
        <v>730</v>
      </c>
      <c r="T10" s="600">
        <f t="shared" si="0"/>
        <v>7</v>
      </c>
      <c r="U10" s="609">
        <v>26</v>
      </c>
    </row>
    <row r="11" spans="1:21" s="343" customFormat="1" ht="15">
      <c r="A11" s="117"/>
      <c r="B11" s="437">
        <v>4</v>
      </c>
      <c r="C11" s="438" t="s">
        <v>116</v>
      </c>
      <c r="D11" s="410" t="s">
        <v>141</v>
      </c>
      <c r="E11" s="410" t="s">
        <v>145</v>
      </c>
      <c r="F11" s="410" t="s">
        <v>139</v>
      </c>
      <c r="G11" s="290"/>
      <c r="H11" s="410" t="s">
        <v>239</v>
      </c>
      <c r="I11" s="410" t="s">
        <v>146</v>
      </c>
      <c r="J11" s="410" t="s">
        <v>138</v>
      </c>
      <c r="K11" s="410"/>
      <c r="L11" s="292">
        <v>6</v>
      </c>
      <c r="M11" s="118" t="s">
        <v>388</v>
      </c>
      <c r="N11" s="118" t="s">
        <v>386</v>
      </c>
      <c r="O11" s="118" t="s">
        <v>387</v>
      </c>
      <c r="P11" s="118" t="s">
        <v>520</v>
      </c>
      <c r="Q11" s="129">
        <v>-2</v>
      </c>
      <c r="R11" s="118"/>
      <c r="S11" s="287" t="s">
        <v>731</v>
      </c>
      <c r="T11" s="118">
        <f t="shared" si="0"/>
        <v>7</v>
      </c>
      <c r="U11" s="288" t="s">
        <v>768</v>
      </c>
    </row>
    <row r="12" spans="1:21" s="598" customFormat="1" ht="15">
      <c r="A12" s="117"/>
      <c r="B12" s="437">
        <v>5</v>
      </c>
      <c r="C12" s="438" t="s">
        <v>15</v>
      </c>
      <c r="D12" s="410" t="s">
        <v>158</v>
      </c>
      <c r="E12" s="410" t="s">
        <v>145</v>
      </c>
      <c r="F12" s="410" t="s">
        <v>140</v>
      </c>
      <c r="G12" s="410" t="s">
        <v>238</v>
      </c>
      <c r="H12" s="290"/>
      <c r="I12" s="410" t="s">
        <v>144</v>
      </c>
      <c r="J12" s="410" t="s">
        <v>143</v>
      </c>
      <c r="K12" s="410"/>
      <c r="L12" s="292">
        <v>6</v>
      </c>
      <c r="M12" s="118" t="s">
        <v>387</v>
      </c>
      <c r="N12" s="118" t="s">
        <v>387</v>
      </c>
      <c r="O12" s="118" t="s">
        <v>387</v>
      </c>
      <c r="P12" s="118" t="s">
        <v>524</v>
      </c>
      <c r="Q12" s="129">
        <v>5</v>
      </c>
      <c r="R12" s="118"/>
      <c r="S12" s="287" t="s">
        <v>730</v>
      </c>
      <c r="T12" s="118">
        <f t="shared" si="0"/>
        <v>6</v>
      </c>
      <c r="U12" s="288" t="s">
        <v>769</v>
      </c>
    </row>
    <row r="13" spans="1:21" s="598" customFormat="1" ht="15">
      <c r="A13" s="117"/>
      <c r="B13" s="437">
        <v>6</v>
      </c>
      <c r="C13" s="438" t="s">
        <v>566</v>
      </c>
      <c r="D13" s="410" t="s">
        <v>147</v>
      </c>
      <c r="E13" s="410" t="s">
        <v>140</v>
      </c>
      <c r="F13" s="410" t="s">
        <v>145</v>
      </c>
      <c r="G13" s="118" t="s">
        <v>147</v>
      </c>
      <c r="H13" s="118" t="s">
        <v>143</v>
      </c>
      <c r="I13" s="290"/>
      <c r="J13" s="410" t="s">
        <v>136</v>
      </c>
      <c r="K13" s="410"/>
      <c r="L13" s="292">
        <v>6</v>
      </c>
      <c r="M13" s="118" t="s">
        <v>386</v>
      </c>
      <c r="N13" s="118" t="s">
        <v>387</v>
      </c>
      <c r="O13" s="118" t="s">
        <v>388</v>
      </c>
      <c r="P13" s="118" t="s">
        <v>726</v>
      </c>
      <c r="Q13" s="129">
        <v>-2</v>
      </c>
      <c r="R13" s="118"/>
      <c r="S13" s="287" t="s">
        <v>732</v>
      </c>
      <c r="T13" s="118">
        <f t="shared" si="0"/>
        <v>4</v>
      </c>
      <c r="U13" s="288"/>
    </row>
    <row r="14" spans="1:21" s="343" customFormat="1" ht="15">
      <c r="A14" s="117"/>
      <c r="B14" s="437">
        <v>7</v>
      </c>
      <c r="C14" s="438" t="s">
        <v>561</v>
      </c>
      <c r="D14" s="410" t="s">
        <v>217</v>
      </c>
      <c r="E14" s="410" t="s">
        <v>147</v>
      </c>
      <c r="F14" s="410" t="s">
        <v>140</v>
      </c>
      <c r="G14" s="118" t="s">
        <v>137</v>
      </c>
      <c r="H14" s="118" t="s">
        <v>144</v>
      </c>
      <c r="I14" s="410" t="s">
        <v>136</v>
      </c>
      <c r="J14" s="290"/>
      <c r="K14" s="410"/>
      <c r="L14" s="292">
        <v>6</v>
      </c>
      <c r="M14" s="118"/>
      <c r="N14" s="118" t="s">
        <v>386</v>
      </c>
      <c r="O14" s="118" t="s">
        <v>385</v>
      </c>
      <c r="P14" s="118" t="s">
        <v>727</v>
      </c>
      <c r="Q14" s="129">
        <v>-13</v>
      </c>
      <c r="R14" s="118"/>
      <c r="S14" s="287" t="s">
        <v>733</v>
      </c>
      <c r="T14" s="118">
        <f t="shared" si="0"/>
        <v>1</v>
      </c>
      <c r="U14" s="288"/>
    </row>
    <row r="15" spans="1:21" s="343" customFormat="1" ht="15.75" thickBot="1">
      <c r="A15" s="117"/>
      <c r="B15" s="610">
        <v>8</v>
      </c>
      <c r="C15" s="611"/>
      <c r="D15" s="612"/>
      <c r="E15" s="612"/>
      <c r="F15" s="612"/>
      <c r="G15" s="119"/>
      <c r="H15" s="119"/>
      <c r="I15" s="612"/>
      <c r="J15" s="612"/>
      <c r="K15" s="291"/>
      <c r="L15" s="293"/>
      <c r="M15" s="119"/>
      <c r="N15" s="119"/>
      <c r="O15" s="119"/>
      <c r="P15" s="119"/>
      <c r="Q15" s="130"/>
      <c r="R15" s="119"/>
      <c r="S15" s="330"/>
      <c r="T15" s="119">
        <f t="shared" si="0"/>
        <v>0</v>
      </c>
      <c r="U15" s="331"/>
    </row>
    <row r="16" ht="15.75" thickBot="1">
      <c r="L16" s="347"/>
    </row>
    <row r="17" spans="1:21" s="343" customFormat="1" ht="15.75" thickBot="1">
      <c r="A17" s="117"/>
      <c r="B17" s="93" t="s">
        <v>0</v>
      </c>
      <c r="C17" s="435" t="s">
        <v>735</v>
      </c>
      <c r="D17" s="91">
        <v>1</v>
      </c>
      <c r="E17" s="92">
        <v>2</v>
      </c>
      <c r="F17" s="126">
        <v>3</v>
      </c>
      <c r="G17" s="92">
        <v>4</v>
      </c>
      <c r="H17" s="92">
        <v>5</v>
      </c>
      <c r="I17" s="92">
        <v>6</v>
      </c>
      <c r="J17" s="92">
        <v>7</v>
      </c>
      <c r="K17" s="92">
        <v>8</v>
      </c>
      <c r="L17" s="126" t="s">
        <v>2</v>
      </c>
      <c r="M17" s="92" t="s">
        <v>3</v>
      </c>
      <c r="N17" s="92" t="s">
        <v>4</v>
      </c>
      <c r="O17" s="92" t="s">
        <v>5</v>
      </c>
      <c r="P17" s="127" t="s">
        <v>240</v>
      </c>
      <c r="Q17" s="92" t="s">
        <v>8</v>
      </c>
      <c r="R17" s="92" t="s">
        <v>247</v>
      </c>
      <c r="S17" s="92" t="s">
        <v>241</v>
      </c>
      <c r="T17" s="122" t="s">
        <v>9</v>
      </c>
      <c r="U17" s="128" t="s">
        <v>242</v>
      </c>
    </row>
    <row r="18" spans="1:21" s="343" customFormat="1" ht="15">
      <c r="A18" s="117"/>
      <c r="B18" s="599">
        <v>1</v>
      </c>
      <c r="C18" s="613" t="s">
        <v>28</v>
      </c>
      <c r="D18" s="290"/>
      <c r="E18" s="600" t="s">
        <v>140</v>
      </c>
      <c r="F18" s="600" t="s">
        <v>151</v>
      </c>
      <c r="G18" s="600" t="s">
        <v>138</v>
      </c>
      <c r="H18" s="600" t="s">
        <v>145</v>
      </c>
      <c r="I18" s="600" t="s">
        <v>159</v>
      </c>
      <c r="J18" s="600" t="s">
        <v>139</v>
      </c>
      <c r="K18" s="600"/>
      <c r="L18" s="601">
        <v>6</v>
      </c>
      <c r="M18" s="602" t="s">
        <v>392</v>
      </c>
      <c r="N18" s="602" t="s">
        <v>386</v>
      </c>
      <c r="O18" s="602" t="s">
        <v>386</v>
      </c>
      <c r="P18" s="602" t="s">
        <v>736</v>
      </c>
      <c r="Q18" s="603">
        <v>11</v>
      </c>
      <c r="R18" s="602"/>
      <c r="S18" s="604" t="s">
        <v>742</v>
      </c>
      <c r="T18" s="600">
        <f>M18*2+N18-R18*7</f>
        <v>9</v>
      </c>
      <c r="U18" s="605">
        <v>26</v>
      </c>
    </row>
    <row r="19" spans="1:21" s="343" customFormat="1" ht="15">
      <c r="A19" s="117"/>
      <c r="B19" s="599">
        <v>2</v>
      </c>
      <c r="C19" s="613" t="s">
        <v>473</v>
      </c>
      <c r="D19" s="600" t="s">
        <v>139</v>
      </c>
      <c r="E19" s="290"/>
      <c r="F19" s="600" t="s">
        <v>142</v>
      </c>
      <c r="G19" s="600" t="s">
        <v>771</v>
      </c>
      <c r="H19" s="600" t="s">
        <v>136</v>
      </c>
      <c r="I19" s="600" t="s">
        <v>156</v>
      </c>
      <c r="J19" s="600" t="s">
        <v>140</v>
      </c>
      <c r="K19" s="600"/>
      <c r="L19" s="606">
        <v>6</v>
      </c>
      <c r="M19" s="600" t="s">
        <v>388</v>
      </c>
      <c r="N19" s="600" t="s">
        <v>386</v>
      </c>
      <c r="O19" s="600" t="s">
        <v>387</v>
      </c>
      <c r="P19" s="600" t="s">
        <v>737</v>
      </c>
      <c r="Q19" s="607">
        <v>1</v>
      </c>
      <c r="R19" s="600"/>
      <c r="S19" s="608" t="s">
        <v>743</v>
      </c>
      <c r="T19" s="600">
        <f aca="true" t="shared" si="1" ref="T19:T25">M19*2+N19-R19*7</f>
        <v>7</v>
      </c>
      <c r="U19" s="609">
        <v>26</v>
      </c>
    </row>
    <row r="20" spans="1:21" s="343" customFormat="1" ht="15">
      <c r="A20" s="117"/>
      <c r="B20" s="599">
        <v>3</v>
      </c>
      <c r="C20" s="613" t="s">
        <v>281</v>
      </c>
      <c r="D20" s="600" t="s">
        <v>150</v>
      </c>
      <c r="E20" s="600" t="s">
        <v>141</v>
      </c>
      <c r="F20" s="290"/>
      <c r="G20" s="600" t="s">
        <v>151</v>
      </c>
      <c r="H20" s="600" t="s">
        <v>138</v>
      </c>
      <c r="I20" s="600" t="s">
        <v>156</v>
      </c>
      <c r="J20" s="600" t="s">
        <v>136</v>
      </c>
      <c r="K20" s="600"/>
      <c r="L20" s="606">
        <v>6</v>
      </c>
      <c r="M20" s="600" t="s">
        <v>388</v>
      </c>
      <c r="N20" s="600" t="s">
        <v>386</v>
      </c>
      <c r="O20" s="600" t="s">
        <v>387</v>
      </c>
      <c r="P20" s="600" t="s">
        <v>738</v>
      </c>
      <c r="Q20" s="607">
        <v>1</v>
      </c>
      <c r="R20" s="600"/>
      <c r="S20" s="608" t="s">
        <v>730</v>
      </c>
      <c r="T20" s="600">
        <f t="shared" si="1"/>
        <v>7</v>
      </c>
      <c r="U20" s="609">
        <v>26</v>
      </c>
    </row>
    <row r="21" spans="1:21" s="343" customFormat="1" ht="15">
      <c r="A21" s="117"/>
      <c r="B21" s="437">
        <v>4</v>
      </c>
      <c r="C21" s="438" t="s">
        <v>475</v>
      </c>
      <c r="D21" s="410" t="s">
        <v>137</v>
      </c>
      <c r="E21" s="410" t="s">
        <v>770</v>
      </c>
      <c r="F21" s="410" t="s">
        <v>150</v>
      </c>
      <c r="G21" s="290"/>
      <c r="H21" s="410" t="s">
        <v>140</v>
      </c>
      <c r="I21" s="410" t="s">
        <v>161</v>
      </c>
      <c r="J21" s="410" t="s">
        <v>394</v>
      </c>
      <c r="K21" s="410"/>
      <c r="L21" s="292">
        <v>6</v>
      </c>
      <c r="M21" s="118" t="s">
        <v>388</v>
      </c>
      <c r="N21" s="118"/>
      <c r="O21" s="118" t="s">
        <v>388</v>
      </c>
      <c r="P21" s="118" t="s">
        <v>739</v>
      </c>
      <c r="Q21" s="129">
        <v>2</v>
      </c>
      <c r="R21" s="118"/>
      <c r="S21" s="287" t="s">
        <v>744</v>
      </c>
      <c r="T21" s="118">
        <f t="shared" si="1"/>
        <v>6</v>
      </c>
      <c r="U21" s="288" t="s">
        <v>768</v>
      </c>
    </row>
    <row r="22" spans="1:21" s="598" customFormat="1" ht="15">
      <c r="A22" s="117"/>
      <c r="B22" s="437">
        <v>5</v>
      </c>
      <c r="C22" s="438" t="s">
        <v>45</v>
      </c>
      <c r="D22" s="410" t="s">
        <v>145</v>
      </c>
      <c r="E22" s="410" t="s">
        <v>136</v>
      </c>
      <c r="F22" s="410" t="s">
        <v>137</v>
      </c>
      <c r="G22" s="410" t="s">
        <v>139</v>
      </c>
      <c r="H22" s="290"/>
      <c r="I22" s="410" t="s">
        <v>137</v>
      </c>
      <c r="J22" s="410" t="s">
        <v>138</v>
      </c>
      <c r="K22" s="410"/>
      <c r="L22" s="292">
        <v>6</v>
      </c>
      <c r="M22" s="118" t="s">
        <v>387</v>
      </c>
      <c r="N22" s="118" t="s">
        <v>387</v>
      </c>
      <c r="O22" s="118" t="s">
        <v>387</v>
      </c>
      <c r="P22" s="118" t="s">
        <v>414</v>
      </c>
      <c r="Q22" s="129">
        <v>-1</v>
      </c>
      <c r="R22" s="118"/>
      <c r="S22" s="287" t="s">
        <v>744</v>
      </c>
      <c r="T22" s="118">
        <f t="shared" si="1"/>
        <v>6</v>
      </c>
      <c r="U22" s="288" t="s">
        <v>769</v>
      </c>
    </row>
    <row r="23" spans="1:21" s="598" customFormat="1" ht="15">
      <c r="A23" s="117"/>
      <c r="B23" s="437">
        <v>6</v>
      </c>
      <c r="C23" s="438" t="s">
        <v>222</v>
      </c>
      <c r="D23" s="410" t="s">
        <v>160</v>
      </c>
      <c r="E23" s="410" t="s">
        <v>157</v>
      </c>
      <c r="F23" s="410" t="s">
        <v>157</v>
      </c>
      <c r="G23" s="118" t="s">
        <v>162</v>
      </c>
      <c r="H23" s="118" t="s">
        <v>138</v>
      </c>
      <c r="I23" s="290"/>
      <c r="J23" s="410" t="s">
        <v>156</v>
      </c>
      <c r="K23" s="410"/>
      <c r="L23" s="292">
        <v>6</v>
      </c>
      <c r="M23" s="118" t="s">
        <v>387</v>
      </c>
      <c r="N23" s="118"/>
      <c r="O23" s="118" t="s">
        <v>392</v>
      </c>
      <c r="P23" s="118" t="s">
        <v>740</v>
      </c>
      <c r="Q23" s="129">
        <v>-5</v>
      </c>
      <c r="R23" s="118"/>
      <c r="S23" s="287" t="s">
        <v>745</v>
      </c>
      <c r="T23" s="118">
        <f t="shared" si="1"/>
        <v>4</v>
      </c>
      <c r="U23" s="288"/>
    </row>
    <row r="24" spans="1:21" s="343" customFormat="1" ht="15">
      <c r="A24" s="117"/>
      <c r="B24" s="437">
        <v>7</v>
      </c>
      <c r="C24" s="438" t="s">
        <v>279</v>
      </c>
      <c r="D24" s="410" t="s">
        <v>140</v>
      </c>
      <c r="E24" s="410" t="s">
        <v>139</v>
      </c>
      <c r="F24" s="410" t="s">
        <v>136</v>
      </c>
      <c r="G24" s="118" t="s">
        <v>393</v>
      </c>
      <c r="H24" s="118" t="s">
        <v>137</v>
      </c>
      <c r="I24" s="410" t="s">
        <v>157</v>
      </c>
      <c r="J24" s="290"/>
      <c r="K24" s="410"/>
      <c r="L24" s="292">
        <v>6</v>
      </c>
      <c r="M24" s="118" t="s">
        <v>386</v>
      </c>
      <c r="N24" s="118" t="s">
        <v>386</v>
      </c>
      <c r="O24" s="118" t="s">
        <v>392</v>
      </c>
      <c r="P24" s="118" t="s">
        <v>741</v>
      </c>
      <c r="Q24" s="129">
        <v>-9</v>
      </c>
      <c r="R24" s="118"/>
      <c r="S24" s="287" t="s">
        <v>746</v>
      </c>
      <c r="T24" s="118">
        <f t="shared" si="1"/>
        <v>3</v>
      </c>
      <c r="U24" s="288"/>
    </row>
    <row r="25" spans="1:21" s="343" customFormat="1" ht="15.75" thickBot="1">
      <c r="A25" s="117"/>
      <c r="B25" s="610">
        <v>8</v>
      </c>
      <c r="C25" s="611"/>
      <c r="D25" s="612"/>
      <c r="E25" s="612"/>
      <c r="F25" s="612"/>
      <c r="G25" s="119"/>
      <c r="H25" s="119"/>
      <c r="I25" s="612"/>
      <c r="J25" s="612"/>
      <c r="K25" s="291"/>
      <c r="L25" s="293"/>
      <c r="M25" s="119"/>
      <c r="N25" s="119"/>
      <c r="O25" s="119"/>
      <c r="P25" s="119"/>
      <c r="Q25" s="130"/>
      <c r="R25" s="119"/>
      <c r="S25" s="330"/>
      <c r="T25" s="119">
        <f t="shared" si="1"/>
        <v>0</v>
      </c>
      <c r="U25" s="331"/>
    </row>
    <row r="26" ht="15.75" thickBot="1">
      <c r="L26" s="347"/>
    </row>
    <row r="27" spans="1:21" s="343" customFormat="1" ht="15.75" thickBot="1">
      <c r="A27" s="117"/>
      <c r="B27" s="93" t="s">
        <v>0</v>
      </c>
      <c r="C27" s="435" t="s">
        <v>747</v>
      </c>
      <c r="D27" s="91">
        <v>1</v>
      </c>
      <c r="E27" s="92">
        <v>2</v>
      </c>
      <c r="F27" s="126">
        <v>3</v>
      </c>
      <c r="G27" s="92">
        <v>4</v>
      </c>
      <c r="H27" s="92">
        <v>5</v>
      </c>
      <c r="I27" s="92">
        <v>6</v>
      </c>
      <c r="J27" s="92">
        <v>7</v>
      </c>
      <c r="K27" s="92">
        <v>8</v>
      </c>
      <c r="L27" s="126" t="s">
        <v>2</v>
      </c>
      <c r="M27" s="92" t="s">
        <v>3</v>
      </c>
      <c r="N27" s="92" t="s">
        <v>4</v>
      </c>
      <c r="O27" s="92" t="s">
        <v>5</v>
      </c>
      <c r="P27" s="127" t="s">
        <v>240</v>
      </c>
      <c r="Q27" s="92" t="s">
        <v>8</v>
      </c>
      <c r="R27" s="92" t="s">
        <v>247</v>
      </c>
      <c r="S27" s="92" t="s">
        <v>241</v>
      </c>
      <c r="T27" s="122" t="s">
        <v>9</v>
      </c>
      <c r="U27" s="128" t="s">
        <v>242</v>
      </c>
    </row>
    <row r="28" spans="1:21" s="343" customFormat="1" ht="15">
      <c r="A28" s="117"/>
      <c r="B28" s="599">
        <v>1</v>
      </c>
      <c r="C28" s="613" t="s">
        <v>460</v>
      </c>
      <c r="D28" s="290"/>
      <c r="E28" s="600" t="s">
        <v>148</v>
      </c>
      <c r="F28" s="600" t="s">
        <v>157</v>
      </c>
      <c r="G28" s="600" t="s">
        <v>146</v>
      </c>
      <c r="H28" s="600" t="s">
        <v>145</v>
      </c>
      <c r="I28" s="600" t="s">
        <v>136</v>
      </c>
      <c r="J28" s="600" t="s">
        <v>142</v>
      </c>
      <c r="K28" s="600" t="s">
        <v>138</v>
      </c>
      <c r="L28" s="601">
        <v>7</v>
      </c>
      <c r="M28" s="602" t="s">
        <v>392</v>
      </c>
      <c r="N28" s="602" t="s">
        <v>387</v>
      </c>
      <c r="O28" s="602" t="s">
        <v>386</v>
      </c>
      <c r="P28" s="602" t="s">
        <v>748</v>
      </c>
      <c r="Q28" s="603">
        <v>9</v>
      </c>
      <c r="R28" s="602"/>
      <c r="S28" s="604" t="s">
        <v>754</v>
      </c>
      <c r="T28" s="600">
        <f>M28*2+N28-R28*7</f>
        <v>10</v>
      </c>
      <c r="U28" s="605">
        <v>26</v>
      </c>
    </row>
    <row r="29" spans="1:21" s="343" customFormat="1" ht="15">
      <c r="A29" s="117"/>
      <c r="B29" s="599">
        <v>2</v>
      </c>
      <c r="C29" s="613" t="s">
        <v>280</v>
      </c>
      <c r="D29" s="600" t="s">
        <v>149</v>
      </c>
      <c r="E29" s="290"/>
      <c r="F29" s="600" t="s">
        <v>142</v>
      </c>
      <c r="G29" s="600" t="s">
        <v>145</v>
      </c>
      <c r="H29" s="600" t="s">
        <v>151</v>
      </c>
      <c r="I29" s="600" t="s">
        <v>147</v>
      </c>
      <c r="J29" s="600" t="s">
        <v>156</v>
      </c>
      <c r="K29" s="600" t="s">
        <v>154</v>
      </c>
      <c r="L29" s="606">
        <v>7</v>
      </c>
      <c r="M29" s="600" t="s">
        <v>392</v>
      </c>
      <c r="N29" s="600" t="s">
        <v>386</v>
      </c>
      <c r="O29" s="600" t="s">
        <v>387</v>
      </c>
      <c r="P29" s="600" t="s">
        <v>749</v>
      </c>
      <c r="Q29" s="607">
        <v>4</v>
      </c>
      <c r="R29" s="600"/>
      <c r="S29" s="608" t="s">
        <v>755</v>
      </c>
      <c r="T29" s="600">
        <f aca="true" t="shared" si="2" ref="T29:T35">M29*2+N29-R29*7</f>
        <v>9</v>
      </c>
      <c r="U29" s="609">
        <v>26</v>
      </c>
    </row>
    <row r="30" spans="1:21" s="343" customFormat="1" ht="15">
      <c r="A30" s="117"/>
      <c r="B30" s="599">
        <v>3</v>
      </c>
      <c r="C30" s="613" t="s">
        <v>34</v>
      </c>
      <c r="D30" s="600" t="s">
        <v>156</v>
      </c>
      <c r="E30" s="600" t="s">
        <v>141</v>
      </c>
      <c r="F30" s="290"/>
      <c r="G30" s="600" t="s">
        <v>156</v>
      </c>
      <c r="H30" s="600" t="s">
        <v>140</v>
      </c>
      <c r="I30" s="600" t="s">
        <v>141</v>
      </c>
      <c r="J30" s="600" t="s">
        <v>139</v>
      </c>
      <c r="K30" s="600" t="s">
        <v>146</v>
      </c>
      <c r="L30" s="606">
        <v>7</v>
      </c>
      <c r="M30" s="600" t="s">
        <v>392</v>
      </c>
      <c r="N30" s="600"/>
      <c r="O30" s="600" t="s">
        <v>388</v>
      </c>
      <c r="P30" s="600" t="s">
        <v>725</v>
      </c>
      <c r="Q30" s="607">
        <v>1</v>
      </c>
      <c r="R30" s="600"/>
      <c r="S30" s="608" t="s">
        <v>756</v>
      </c>
      <c r="T30" s="600">
        <f t="shared" si="2"/>
        <v>8</v>
      </c>
      <c r="U30" s="609">
        <v>26</v>
      </c>
    </row>
    <row r="31" spans="1:21" s="343" customFormat="1" ht="15">
      <c r="A31" s="117"/>
      <c r="B31" s="437">
        <v>4</v>
      </c>
      <c r="C31" s="438" t="s">
        <v>124</v>
      </c>
      <c r="D31" s="410" t="s">
        <v>147</v>
      </c>
      <c r="E31" s="410" t="s">
        <v>145</v>
      </c>
      <c r="F31" s="410" t="s">
        <v>157</v>
      </c>
      <c r="G31" s="290"/>
      <c r="H31" s="410" t="s">
        <v>138</v>
      </c>
      <c r="I31" s="410" t="s">
        <v>137</v>
      </c>
      <c r="J31" s="410" t="s">
        <v>142</v>
      </c>
      <c r="K31" s="410" t="s">
        <v>138</v>
      </c>
      <c r="L31" s="292">
        <v>7</v>
      </c>
      <c r="M31" s="118" t="s">
        <v>388</v>
      </c>
      <c r="N31" s="118" t="s">
        <v>386</v>
      </c>
      <c r="O31" s="118" t="s">
        <v>388</v>
      </c>
      <c r="P31" s="118" t="s">
        <v>750</v>
      </c>
      <c r="Q31" s="129"/>
      <c r="R31" s="118"/>
      <c r="S31" s="287" t="s">
        <v>757</v>
      </c>
      <c r="T31" s="118">
        <f t="shared" si="2"/>
        <v>7</v>
      </c>
      <c r="U31" s="288" t="s">
        <v>768</v>
      </c>
    </row>
    <row r="32" spans="1:21" s="598" customFormat="1" ht="15">
      <c r="A32" s="117"/>
      <c r="B32" s="437">
        <v>5</v>
      </c>
      <c r="C32" s="438" t="s">
        <v>568</v>
      </c>
      <c r="D32" s="410" t="s">
        <v>145</v>
      </c>
      <c r="E32" s="410" t="s">
        <v>150</v>
      </c>
      <c r="F32" s="410" t="s">
        <v>139</v>
      </c>
      <c r="G32" s="410" t="s">
        <v>137</v>
      </c>
      <c r="H32" s="290"/>
      <c r="I32" s="410" t="s">
        <v>143</v>
      </c>
      <c r="J32" s="410" t="s">
        <v>150</v>
      </c>
      <c r="K32" s="410" t="s">
        <v>139</v>
      </c>
      <c r="L32" s="292">
        <v>7</v>
      </c>
      <c r="M32" s="118" t="s">
        <v>388</v>
      </c>
      <c r="N32" s="118" t="s">
        <v>386</v>
      </c>
      <c r="O32" s="118" t="s">
        <v>388</v>
      </c>
      <c r="P32" s="118" t="s">
        <v>164</v>
      </c>
      <c r="Q32" s="129">
        <v>-3</v>
      </c>
      <c r="R32" s="118"/>
      <c r="S32" s="287" t="s">
        <v>758</v>
      </c>
      <c r="T32" s="118">
        <f t="shared" si="2"/>
        <v>7</v>
      </c>
      <c r="U32" s="288" t="s">
        <v>769</v>
      </c>
    </row>
    <row r="33" spans="1:21" s="598" customFormat="1" ht="15">
      <c r="A33" s="117"/>
      <c r="B33" s="437">
        <v>6</v>
      </c>
      <c r="C33" s="438" t="s">
        <v>117</v>
      </c>
      <c r="D33" s="410" t="s">
        <v>136</v>
      </c>
      <c r="E33" s="410" t="s">
        <v>146</v>
      </c>
      <c r="F33" s="410" t="s">
        <v>142</v>
      </c>
      <c r="G33" s="118" t="s">
        <v>138</v>
      </c>
      <c r="H33" s="118" t="s">
        <v>144</v>
      </c>
      <c r="I33" s="290"/>
      <c r="J33" s="410" t="s">
        <v>455</v>
      </c>
      <c r="K33" s="410" t="s">
        <v>150</v>
      </c>
      <c r="L33" s="292">
        <v>7</v>
      </c>
      <c r="M33" s="118" t="s">
        <v>388</v>
      </c>
      <c r="N33" s="118" t="s">
        <v>386</v>
      </c>
      <c r="O33" s="118" t="s">
        <v>388</v>
      </c>
      <c r="P33" s="118" t="s">
        <v>751</v>
      </c>
      <c r="Q33" s="129">
        <v>-10</v>
      </c>
      <c r="R33" s="118"/>
      <c r="S33" s="287" t="s">
        <v>754</v>
      </c>
      <c r="T33" s="118">
        <f t="shared" si="2"/>
        <v>7</v>
      </c>
      <c r="U33" s="288"/>
    </row>
    <row r="34" spans="1:21" s="343" customFormat="1" ht="15">
      <c r="A34" s="117"/>
      <c r="B34" s="437">
        <v>7</v>
      </c>
      <c r="C34" s="438" t="s">
        <v>226</v>
      </c>
      <c r="D34" s="410" t="s">
        <v>141</v>
      </c>
      <c r="E34" s="410" t="s">
        <v>157</v>
      </c>
      <c r="F34" s="410" t="s">
        <v>140</v>
      </c>
      <c r="G34" s="118" t="s">
        <v>141</v>
      </c>
      <c r="H34" s="118" t="s">
        <v>151</v>
      </c>
      <c r="I34" s="410" t="s">
        <v>456</v>
      </c>
      <c r="J34" s="290"/>
      <c r="K34" s="410" t="s">
        <v>139</v>
      </c>
      <c r="L34" s="292">
        <v>7</v>
      </c>
      <c r="M34" s="118" t="s">
        <v>388</v>
      </c>
      <c r="N34" s="118"/>
      <c r="O34" s="118" t="s">
        <v>392</v>
      </c>
      <c r="P34" s="118" t="s">
        <v>752</v>
      </c>
      <c r="Q34" s="129">
        <v>7</v>
      </c>
      <c r="R34" s="118"/>
      <c r="S34" s="287" t="s">
        <v>759</v>
      </c>
      <c r="T34" s="118">
        <f t="shared" si="2"/>
        <v>6</v>
      </c>
      <c r="U34" s="288"/>
    </row>
    <row r="35" spans="1:21" s="343" customFormat="1" ht="15.75" thickBot="1">
      <c r="A35" s="117"/>
      <c r="B35" s="610">
        <v>8</v>
      </c>
      <c r="C35" s="611" t="s">
        <v>478</v>
      </c>
      <c r="D35" s="612" t="s">
        <v>137</v>
      </c>
      <c r="E35" s="612" t="s">
        <v>155</v>
      </c>
      <c r="F35" s="612" t="s">
        <v>147</v>
      </c>
      <c r="G35" s="119" t="s">
        <v>137</v>
      </c>
      <c r="H35" s="119" t="s">
        <v>140</v>
      </c>
      <c r="I35" s="612" t="s">
        <v>151</v>
      </c>
      <c r="J35" s="612" t="s">
        <v>140</v>
      </c>
      <c r="K35" s="291"/>
      <c r="L35" s="293">
        <v>7</v>
      </c>
      <c r="M35" s="119" t="s">
        <v>386</v>
      </c>
      <c r="N35" s="119"/>
      <c r="O35" s="119" t="s">
        <v>389</v>
      </c>
      <c r="P35" s="119" t="s">
        <v>753</v>
      </c>
      <c r="Q35" s="130">
        <v>-8</v>
      </c>
      <c r="R35" s="119" t="s">
        <v>386</v>
      </c>
      <c r="S35" s="330" t="s">
        <v>412</v>
      </c>
      <c r="T35" s="119">
        <f t="shared" si="2"/>
        <v>-5</v>
      </c>
      <c r="U35" s="331"/>
    </row>
    <row r="36" ht="15.75" thickBot="1">
      <c r="L36" s="347"/>
    </row>
    <row r="37" spans="1:21" s="343" customFormat="1" ht="15.75" thickBot="1">
      <c r="A37" s="117"/>
      <c r="B37" s="93" t="s">
        <v>0</v>
      </c>
      <c r="C37" s="435" t="s">
        <v>760</v>
      </c>
      <c r="D37" s="91">
        <v>1</v>
      </c>
      <c r="E37" s="92">
        <v>2</v>
      </c>
      <c r="F37" s="126">
        <v>3</v>
      </c>
      <c r="G37" s="92">
        <v>4</v>
      </c>
      <c r="H37" s="92">
        <v>5</v>
      </c>
      <c r="I37" s="92">
        <v>6</v>
      </c>
      <c r="J37" s="92">
        <v>7</v>
      </c>
      <c r="K37" s="92">
        <v>8</v>
      </c>
      <c r="L37" s="126" t="s">
        <v>2</v>
      </c>
      <c r="M37" s="92" t="s">
        <v>3</v>
      </c>
      <c r="N37" s="92" t="s">
        <v>4</v>
      </c>
      <c r="O37" s="92" t="s">
        <v>5</v>
      </c>
      <c r="P37" s="127" t="s">
        <v>240</v>
      </c>
      <c r="Q37" s="92" t="s">
        <v>8</v>
      </c>
      <c r="R37" s="92" t="s">
        <v>247</v>
      </c>
      <c r="S37" s="92" t="s">
        <v>241</v>
      </c>
      <c r="T37" s="122" t="s">
        <v>9</v>
      </c>
      <c r="U37" s="128" t="s">
        <v>242</v>
      </c>
    </row>
    <row r="38" spans="1:21" s="343" customFormat="1" ht="15">
      <c r="A38" s="117"/>
      <c r="B38" s="599">
        <v>1</v>
      </c>
      <c r="C38" s="613" t="s">
        <v>277</v>
      </c>
      <c r="D38" s="290"/>
      <c r="E38" s="600" t="s">
        <v>158</v>
      </c>
      <c r="F38" s="600" t="s">
        <v>142</v>
      </c>
      <c r="G38" s="600" t="s">
        <v>142</v>
      </c>
      <c r="H38" s="600" t="s">
        <v>142</v>
      </c>
      <c r="I38" s="600" t="s">
        <v>156</v>
      </c>
      <c r="J38" s="600" t="s">
        <v>143</v>
      </c>
      <c r="K38" s="600"/>
      <c r="L38" s="601">
        <v>6</v>
      </c>
      <c r="M38" s="602" t="s">
        <v>385</v>
      </c>
      <c r="N38" s="602" t="s">
        <v>386</v>
      </c>
      <c r="O38" s="602"/>
      <c r="P38" s="602" t="s">
        <v>761</v>
      </c>
      <c r="Q38" s="603">
        <v>12</v>
      </c>
      <c r="R38" s="602"/>
      <c r="S38" s="604" t="s">
        <v>756</v>
      </c>
      <c r="T38" s="600">
        <f>M38*2+N38-R38*7</f>
        <v>11</v>
      </c>
      <c r="U38" s="605">
        <v>26</v>
      </c>
    </row>
    <row r="39" spans="1:21" s="343" customFormat="1" ht="15">
      <c r="A39" s="117"/>
      <c r="B39" s="599">
        <v>2</v>
      </c>
      <c r="C39" s="613" t="s">
        <v>120</v>
      </c>
      <c r="D39" s="600" t="s">
        <v>158</v>
      </c>
      <c r="E39" s="290"/>
      <c r="F39" s="600" t="s">
        <v>152</v>
      </c>
      <c r="G39" s="600" t="s">
        <v>138</v>
      </c>
      <c r="H39" s="600" t="s">
        <v>139</v>
      </c>
      <c r="I39" s="600" t="s">
        <v>140</v>
      </c>
      <c r="J39" s="600" t="s">
        <v>156</v>
      </c>
      <c r="K39" s="600"/>
      <c r="L39" s="606">
        <v>6</v>
      </c>
      <c r="M39" s="600" t="s">
        <v>392</v>
      </c>
      <c r="N39" s="600" t="s">
        <v>386</v>
      </c>
      <c r="O39" s="600" t="s">
        <v>386</v>
      </c>
      <c r="P39" s="600" t="s">
        <v>762</v>
      </c>
      <c r="Q39" s="607">
        <v>7</v>
      </c>
      <c r="R39" s="600"/>
      <c r="S39" s="608" t="s">
        <v>732</v>
      </c>
      <c r="T39" s="600">
        <f aca="true" t="shared" si="3" ref="T39:T45">M39*2+N39-R39*7</f>
        <v>9</v>
      </c>
      <c r="U39" s="609">
        <v>26</v>
      </c>
    </row>
    <row r="40" spans="1:21" s="343" customFormat="1" ht="15">
      <c r="A40" s="117"/>
      <c r="B40" s="599">
        <v>3</v>
      </c>
      <c r="C40" s="613" t="s">
        <v>567</v>
      </c>
      <c r="D40" s="600" t="s">
        <v>141</v>
      </c>
      <c r="E40" s="600" t="s">
        <v>153</v>
      </c>
      <c r="F40" s="290"/>
      <c r="G40" s="600" t="s">
        <v>138</v>
      </c>
      <c r="H40" s="600" t="s">
        <v>146</v>
      </c>
      <c r="I40" s="600" t="s">
        <v>147</v>
      </c>
      <c r="J40" s="600" t="s">
        <v>772</v>
      </c>
      <c r="K40" s="600"/>
      <c r="L40" s="606">
        <v>6</v>
      </c>
      <c r="M40" s="600" t="s">
        <v>388</v>
      </c>
      <c r="N40" s="600"/>
      <c r="O40" s="600" t="s">
        <v>388</v>
      </c>
      <c r="P40" s="600" t="s">
        <v>750</v>
      </c>
      <c r="Q40" s="607"/>
      <c r="R40" s="600"/>
      <c r="S40" s="608" t="s">
        <v>765</v>
      </c>
      <c r="T40" s="600">
        <f t="shared" si="3"/>
        <v>6</v>
      </c>
      <c r="U40" s="609">
        <v>26</v>
      </c>
    </row>
    <row r="41" spans="1:21" s="343" customFormat="1" ht="15">
      <c r="A41" s="117"/>
      <c r="B41" s="437">
        <v>4</v>
      </c>
      <c r="C41" s="438" t="s">
        <v>29</v>
      </c>
      <c r="D41" s="410" t="s">
        <v>141</v>
      </c>
      <c r="E41" s="410" t="s">
        <v>137</v>
      </c>
      <c r="F41" s="410" t="s">
        <v>137</v>
      </c>
      <c r="G41" s="290"/>
      <c r="H41" s="410" t="s">
        <v>142</v>
      </c>
      <c r="I41" s="410" t="s">
        <v>156</v>
      </c>
      <c r="J41" s="410" t="s">
        <v>138</v>
      </c>
      <c r="K41" s="410"/>
      <c r="L41" s="292">
        <v>6</v>
      </c>
      <c r="M41" s="118" t="s">
        <v>388</v>
      </c>
      <c r="N41" s="118"/>
      <c r="O41" s="118" t="s">
        <v>388</v>
      </c>
      <c r="P41" s="118" t="s">
        <v>414</v>
      </c>
      <c r="Q41" s="129">
        <v>-1</v>
      </c>
      <c r="R41" s="118"/>
      <c r="S41" s="287" t="s">
        <v>766</v>
      </c>
      <c r="T41" s="118">
        <f t="shared" si="3"/>
        <v>6</v>
      </c>
      <c r="U41" s="288" t="s">
        <v>768</v>
      </c>
    </row>
    <row r="42" spans="1:21" s="598" customFormat="1" ht="15">
      <c r="A42" s="117"/>
      <c r="B42" s="437">
        <v>5</v>
      </c>
      <c r="C42" s="438" t="s">
        <v>284</v>
      </c>
      <c r="D42" s="410" t="s">
        <v>141</v>
      </c>
      <c r="E42" s="410" t="s">
        <v>140</v>
      </c>
      <c r="F42" s="410" t="s">
        <v>147</v>
      </c>
      <c r="G42" s="410" t="s">
        <v>141</v>
      </c>
      <c r="H42" s="290"/>
      <c r="I42" s="410" t="s">
        <v>151</v>
      </c>
      <c r="J42" s="410" t="s">
        <v>152</v>
      </c>
      <c r="K42" s="410"/>
      <c r="L42" s="292">
        <v>6</v>
      </c>
      <c r="M42" s="118" t="s">
        <v>387</v>
      </c>
      <c r="N42" s="118"/>
      <c r="O42" s="118" t="s">
        <v>392</v>
      </c>
      <c r="P42" s="118" t="s">
        <v>750</v>
      </c>
      <c r="Q42" s="129"/>
      <c r="R42" s="118"/>
      <c r="S42" s="287" t="s">
        <v>767</v>
      </c>
      <c r="T42" s="118">
        <f t="shared" si="3"/>
        <v>4</v>
      </c>
      <c r="U42" s="288" t="s">
        <v>769</v>
      </c>
    </row>
    <row r="43" spans="1:21" s="598" customFormat="1" ht="15">
      <c r="A43" s="117"/>
      <c r="B43" s="437">
        <v>6</v>
      </c>
      <c r="C43" s="438" t="s">
        <v>48</v>
      </c>
      <c r="D43" s="410" t="s">
        <v>158</v>
      </c>
      <c r="E43" s="410" t="s">
        <v>139</v>
      </c>
      <c r="F43" s="410" t="s">
        <v>146</v>
      </c>
      <c r="G43" s="118" t="s">
        <v>157</v>
      </c>
      <c r="H43" s="118" t="s">
        <v>150</v>
      </c>
      <c r="I43" s="290"/>
      <c r="J43" s="410" t="s">
        <v>140</v>
      </c>
      <c r="K43" s="410"/>
      <c r="L43" s="292">
        <v>6</v>
      </c>
      <c r="M43" s="118" t="s">
        <v>387</v>
      </c>
      <c r="N43" s="118"/>
      <c r="O43" s="118" t="s">
        <v>392</v>
      </c>
      <c r="P43" s="118" t="s">
        <v>763</v>
      </c>
      <c r="Q43" s="129">
        <v>-3</v>
      </c>
      <c r="R43" s="118"/>
      <c r="S43" s="287" t="s">
        <v>746</v>
      </c>
      <c r="T43" s="118">
        <f t="shared" si="3"/>
        <v>4</v>
      </c>
      <c r="U43" s="288"/>
    </row>
    <row r="44" spans="1:21" s="343" customFormat="1" ht="15">
      <c r="A44" s="117"/>
      <c r="B44" s="437">
        <v>7</v>
      </c>
      <c r="C44" s="438" t="s">
        <v>228</v>
      </c>
      <c r="D44" s="410" t="s">
        <v>144</v>
      </c>
      <c r="E44" s="410" t="s">
        <v>150</v>
      </c>
      <c r="F44" s="410" t="s">
        <v>773</v>
      </c>
      <c r="G44" s="118" t="s">
        <v>137</v>
      </c>
      <c r="H44" s="118" t="s">
        <v>153</v>
      </c>
      <c r="I44" s="410" t="s">
        <v>139</v>
      </c>
      <c r="J44" s="290"/>
      <c r="K44" s="410"/>
      <c r="L44" s="292">
        <v>6</v>
      </c>
      <c r="M44" s="118" t="s">
        <v>386</v>
      </c>
      <c r="N44" s="118"/>
      <c r="O44" s="118" t="s">
        <v>385</v>
      </c>
      <c r="P44" s="118" t="s">
        <v>764</v>
      </c>
      <c r="Q44" s="129">
        <v>-15</v>
      </c>
      <c r="R44" s="118"/>
      <c r="S44" s="287" t="s">
        <v>733</v>
      </c>
      <c r="T44" s="118">
        <f t="shared" si="3"/>
        <v>2</v>
      </c>
      <c r="U44" s="288"/>
    </row>
    <row r="45" spans="1:21" s="343" customFormat="1" ht="15.75" thickBot="1">
      <c r="A45" s="117"/>
      <c r="B45" s="610">
        <v>8</v>
      </c>
      <c r="C45" s="611"/>
      <c r="D45" s="612"/>
      <c r="E45" s="612"/>
      <c r="F45" s="612"/>
      <c r="G45" s="119"/>
      <c r="H45" s="119"/>
      <c r="I45" s="612"/>
      <c r="J45" s="612"/>
      <c r="K45" s="291"/>
      <c r="L45" s="293"/>
      <c r="M45" s="119"/>
      <c r="N45" s="119"/>
      <c r="O45" s="119"/>
      <c r="P45" s="119"/>
      <c r="Q45" s="130"/>
      <c r="R45" s="119"/>
      <c r="S45" s="330"/>
      <c r="T45" s="119">
        <f t="shared" si="3"/>
        <v>0</v>
      </c>
      <c r="U45" s="331"/>
    </row>
    <row r="47" spans="2:23" ht="21.75" thickBot="1">
      <c r="B47" s="382"/>
      <c r="C47" s="329" t="s">
        <v>383</v>
      </c>
      <c r="D47" s="382"/>
      <c r="E47" s="382"/>
      <c r="F47" s="382"/>
      <c r="G47" s="382"/>
      <c r="H47" s="382"/>
      <c r="I47" s="382"/>
      <c r="J47" s="382"/>
      <c r="K47" s="382"/>
      <c r="M47" s="382"/>
      <c r="N47" s="382"/>
      <c r="O47" s="382"/>
      <c r="P47" s="382"/>
      <c r="R47" s="382"/>
      <c r="S47" s="382"/>
      <c r="T47" s="382"/>
      <c r="U47" s="382"/>
      <c r="V47" s="382"/>
      <c r="W47" s="382"/>
    </row>
    <row r="48" spans="2:26" ht="16.5" thickBot="1">
      <c r="B48" s="93" t="s">
        <v>0</v>
      </c>
      <c r="C48" s="659" t="s">
        <v>975</v>
      </c>
      <c r="D48" s="92">
        <v>1</v>
      </c>
      <c r="E48" s="92">
        <v>2</v>
      </c>
      <c r="F48" s="92">
        <v>3</v>
      </c>
      <c r="G48" s="92">
        <v>4</v>
      </c>
      <c r="H48" s="237">
        <v>5</v>
      </c>
      <c r="I48" s="94">
        <v>6</v>
      </c>
      <c r="J48" s="94">
        <v>7</v>
      </c>
      <c r="K48" s="94">
        <v>8</v>
      </c>
      <c r="L48" s="237">
        <v>9</v>
      </c>
      <c r="M48" s="94">
        <v>10</v>
      </c>
      <c r="N48" s="237">
        <v>11</v>
      </c>
      <c r="O48" s="94">
        <v>12</v>
      </c>
      <c r="P48" s="94">
        <v>13</v>
      </c>
      <c r="Q48" s="237" t="s">
        <v>2</v>
      </c>
      <c r="R48" s="94" t="s">
        <v>3</v>
      </c>
      <c r="S48" s="94" t="s">
        <v>4</v>
      </c>
      <c r="T48" s="94" t="s">
        <v>5</v>
      </c>
      <c r="U48" s="398" t="s">
        <v>240</v>
      </c>
      <c r="V48" s="94" t="s">
        <v>8</v>
      </c>
      <c r="W48" s="94" t="s">
        <v>247</v>
      </c>
      <c r="X48" s="94" t="s">
        <v>241</v>
      </c>
      <c r="Y48" s="94" t="s">
        <v>9</v>
      </c>
      <c r="Z48" s="399" t="s">
        <v>242</v>
      </c>
    </row>
    <row r="49" spans="2:26" ht="15">
      <c r="B49" s="599">
        <v>1</v>
      </c>
      <c r="C49" s="660" t="s">
        <v>20</v>
      </c>
      <c r="D49" s="662"/>
      <c r="E49" s="602"/>
      <c r="F49" s="602"/>
      <c r="G49" s="663"/>
      <c r="H49" s="661"/>
      <c r="I49" s="600"/>
      <c r="J49" s="600"/>
      <c r="K49" s="600"/>
      <c r="L49" s="600"/>
      <c r="M49" s="600"/>
      <c r="N49" s="607"/>
      <c r="O49" s="600"/>
      <c r="P49" s="600"/>
      <c r="Q49" s="607">
        <v>12</v>
      </c>
      <c r="R49" s="600" t="s">
        <v>976</v>
      </c>
      <c r="S49" s="600" t="s">
        <v>387</v>
      </c>
      <c r="T49" s="600" t="s">
        <v>388</v>
      </c>
      <c r="U49" s="600" t="s">
        <v>977</v>
      </c>
      <c r="V49" s="607">
        <v>8</v>
      </c>
      <c r="W49" s="600"/>
      <c r="X49" s="607">
        <v>272</v>
      </c>
      <c r="Y49" s="600">
        <f>R49*2+S49</f>
        <v>16</v>
      </c>
      <c r="Z49" s="655">
        <v>8</v>
      </c>
    </row>
    <row r="50" spans="2:26" ht="15">
      <c r="B50" s="599">
        <v>2</v>
      </c>
      <c r="C50" s="660" t="s">
        <v>119</v>
      </c>
      <c r="D50" s="664"/>
      <c r="E50" s="656"/>
      <c r="F50" s="600"/>
      <c r="G50" s="665"/>
      <c r="H50" s="661"/>
      <c r="I50" s="600"/>
      <c r="J50" s="600"/>
      <c r="K50" s="600"/>
      <c r="L50" s="600"/>
      <c r="M50" s="600"/>
      <c r="N50" s="607"/>
      <c r="O50" s="600"/>
      <c r="P50" s="600"/>
      <c r="Q50" s="607">
        <v>12</v>
      </c>
      <c r="R50" s="600" t="s">
        <v>389</v>
      </c>
      <c r="S50" s="600" t="s">
        <v>388</v>
      </c>
      <c r="T50" s="600" t="s">
        <v>388</v>
      </c>
      <c r="U50" s="600" t="s">
        <v>978</v>
      </c>
      <c r="V50" s="607">
        <v>12</v>
      </c>
      <c r="W50" s="600"/>
      <c r="X50" s="607">
        <v>278</v>
      </c>
      <c r="Y50" s="600">
        <f aca="true" t="shared" si="4" ref="Y50:Y60">R50*2+S50</f>
        <v>15</v>
      </c>
      <c r="Z50" s="655">
        <v>8</v>
      </c>
    </row>
    <row r="51" spans="2:26" ht="15">
      <c r="B51" s="599">
        <v>3</v>
      </c>
      <c r="C51" s="660" t="s">
        <v>52</v>
      </c>
      <c r="D51" s="664"/>
      <c r="E51" s="600"/>
      <c r="F51" s="656"/>
      <c r="G51" s="665"/>
      <c r="H51" s="661"/>
      <c r="I51" s="600"/>
      <c r="J51" s="600"/>
      <c r="K51" s="600"/>
      <c r="L51" s="600"/>
      <c r="M51" s="600"/>
      <c r="N51" s="607"/>
      <c r="O51" s="600"/>
      <c r="P51" s="600"/>
      <c r="Q51" s="607">
        <v>12</v>
      </c>
      <c r="R51" s="600" t="s">
        <v>385</v>
      </c>
      <c r="S51" s="600" t="s">
        <v>392</v>
      </c>
      <c r="T51" s="600" t="s">
        <v>388</v>
      </c>
      <c r="U51" s="600" t="s">
        <v>979</v>
      </c>
      <c r="V51" s="607">
        <v>9</v>
      </c>
      <c r="W51" s="600"/>
      <c r="X51" s="607">
        <v>278</v>
      </c>
      <c r="Y51" s="600">
        <f t="shared" si="4"/>
        <v>14</v>
      </c>
      <c r="Z51" s="655">
        <v>8</v>
      </c>
    </row>
    <row r="52" spans="2:26" ht="15.75" thickBot="1">
      <c r="B52" s="599">
        <v>4</v>
      </c>
      <c r="C52" s="660" t="s">
        <v>115</v>
      </c>
      <c r="D52" s="666"/>
      <c r="E52" s="667"/>
      <c r="F52" s="667"/>
      <c r="G52" s="668"/>
      <c r="H52" s="661"/>
      <c r="I52" s="600"/>
      <c r="J52" s="600"/>
      <c r="K52" s="600"/>
      <c r="L52" s="600"/>
      <c r="M52" s="600"/>
      <c r="N52" s="607"/>
      <c r="O52" s="600"/>
      <c r="P52" s="600"/>
      <c r="Q52" s="607">
        <v>12</v>
      </c>
      <c r="R52" s="600" t="s">
        <v>389</v>
      </c>
      <c r="S52" s="600" t="s">
        <v>387</v>
      </c>
      <c r="T52" s="600" t="s">
        <v>392</v>
      </c>
      <c r="U52" s="600" t="s">
        <v>980</v>
      </c>
      <c r="V52" s="607">
        <v>7</v>
      </c>
      <c r="W52" s="600"/>
      <c r="X52" s="607">
        <v>267</v>
      </c>
      <c r="Y52" s="600">
        <f t="shared" si="4"/>
        <v>14</v>
      </c>
      <c r="Z52" s="655">
        <v>8</v>
      </c>
    </row>
    <row r="53" spans="2:26" ht="15">
      <c r="B53" s="124">
        <v>5</v>
      </c>
      <c r="C53" s="652" t="s">
        <v>34</v>
      </c>
      <c r="D53" s="357"/>
      <c r="E53" s="357"/>
      <c r="F53" s="357"/>
      <c r="G53" s="357"/>
      <c r="H53" s="656"/>
      <c r="I53" s="410"/>
      <c r="J53" s="118"/>
      <c r="K53" s="118"/>
      <c r="L53" s="118"/>
      <c r="M53" s="118"/>
      <c r="N53" s="129"/>
      <c r="O53" s="118"/>
      <c r="P53" s="118"/>
      <c r="Q53" s="129">
        <v>12</v>
      </c>
      <c r="R53" s="118" t="s">
        <v>392</v>
      </c>
      <c r="S53" s="118" t="s">
        <v>385</v>
      </c>
      <c r="T53" s="118" t="s">
        <v>388</v>
      </c>
      <c r="U53" s="118" t="s">
        <v>981</v>
      </c>
      <c r="V53" s="129">
        <v>-2</v>
      </c>
      <c r="W53" s="118"/>
      <c r="X53" s="129">
        <v>257</v>
      </c>
      <c r="Y53" s="410">
        <f t="shared" si="4"/>
        <v>13</v>
      </c>
      <c r="Z53" s="400" t="s">
        <v>506</v>
      </c>
    </row>
    <row r="54" spans="2:26" ht="15">
      <c r="B54" s="124">
        <v>6</v>
      </c>
      <c r="C54" s="652" t="s">
        <v>281</v>
      </c>
      <c r="D54" s="118"/>
      <c r="E54" s="118"/>
      <c r="F54" s="118"/>
      <c r="G54" s="118"/>
      <c r="H54" s="118"/>
      <c r="I54" s="656"/>
      <c r="J54" s="118"/>
      <c r="K54" s="118"/>
      <c r="L54" s="118"/>
      <c r="M54" s="118"/>
      <c r="N54" s="129"/>
      <c r="O54" s="118"/>
      <c r="P54" s="118"/>
      <c r="Q54" s="129">
        <v>12</v>
      </c>
      <c r="R54" s="118" t="s">
        <v>385</v>
      </c>
      <c r="S54" s="118" t="s">
        <v>387</v>
      </c>
      <c r="T54" s="118" t="s">
        <v>385</v>
      </c>
      <c r="U54" s="118" t="s">
        <v>982</v>
      </c>
      <c r="V54" s="129">
        <v>-3</v>
      </c>
      <c r="W54" s="118"/>
      <c r="X54" s="129">
        <v>261</v>
      </c>
      <c r="Y54" s="410">
        <f t="shared" si="4"/>
        <v>12</v>
      </c>
      <c r="Z54" s="400" t="s">
        <v>507</v>
      </c>
    </row>
    <row r="55" spans="1:26" s="382" customFormat="1" ht="15">
      <c r="A55" s="117"/>
      <c r="B55" s="124">
        <v>7</v>
      </c>
      <c r="C55" s="652" t="s">
        <v>290</v>
      </c>
      <c r="D55" s="118"/>
      <c r="E55" s="118"/>
      <c r="F55" s="118"/>
      <c r="G55" s="118"/>
      <c r="H55" s="118"/>
      <c r="I55" s="118"/>
      <c r="J55" s="656"/>
      <c r="K55" s="118"/>
      <c r="L55" s="118"/>
      <c r="M55" s="118"/>
      <c r="N55" s="129"/>
      <c r="O55" s="118"/>
      <c r="P55" s="118"/>
      <c r="Q55" s="129">
        <v>12</v>
      </c>
      <c r="R55" s="118" t="s">
        <v>385</v>
      </c>
      <c r="S55" s="118" t="s">
        <v>386</v>
      </c>
      <c r="T55" s="118" t="s">
        <v>389</v>
      </c>
      <c r="U55" s="118" t="s">
        <v>983</v>
      </c>
      <c r="V55" s="129">
        <v>1</v>
      </c>
      <c r="W55" s="118"/>
      <c r="X55" s="129">
        <v>267</v>
      </c>
      <c r="Y55" s="410">
        <f t="shared" si="4"/>
        <v>11</v>
      </c>
      <c r="Z55" s="400" t="s">
        <v>414</v>
      </c>
    </row>
    <row r="56" spans="1:26" s="382" customFormat="1" ht="15">
      <c r="A56" s="117"/>
      <c r="B56" s="124">
        <v>8</v>
      </c>
      <c r="C56" s="649" t="s">
        <v>460</v>
      </c>
      <c r="D56" s="118"/>
      <c r="E56" s="118"/>
      <c r="F56" s="118"/>
      <c r="G56" s="118"/>
      <c r="H56" s="118"/>
      <c r="I56" s="118"/>
      <c r="J56" s="118"/>
      <c r="K56" s="656"/>
      <c r="L56" s="118"/>
      <c r="M56" s="118"/>
      <c r="N56" s="129"/>
      <c r="O56" s="118"/>
      <c r="P56" s="118"/>
      <c r="Q56" s="129">
        <v>12</v>
      </c>
      <c r="R56" s="118" t="s">
        <v>388</v>
      </c>
      <c r="S56" s="118" t="s">
        <v>385</v>
      </c>
      <c r="T56" s="118" t="s">
        <v>392</v>
      </c>
      <c r="U56" s="118" t="s">
        <v>984</v>
      </c>
      <c r="V56" s="129">
        <v>-9</v>
      </c>
      <c r="W56" s="118"/>
      <c r="X56" s="129">
        <v>264</v>
      </c>
      <c r="Y56" s="410">
        <f t="shared" si="4"/>
        <v>11</v>
      </c>
      <c r="Z56" s="400" t="s">
        <v>508</v>
      </c>
    </row>
    <row r="57" spans="1:26" s="382" customFormat="1" ht="15">
      <c r="A57" s="117"/>
      <c r="B57" s="124">
        <v>9</v>
      </c>
      <c r="C57" s="652" t="s">
        <v>33</v>
      </c>
      <c r="D57" s="118"/>
      <c r="E57" s="118"/>
      <c r="F57" s="118"/>
      <c r="G57" s="118"/>
      <c r="H57" s="118"/>
      <c r="I57" s="118"/>
      <c r="J57" s="118"/>
      <c r="K57" s="118"/>
      <c r="L57" s="656"/>
      <c r="M57" s="118"/>
      <c r="N57" s="129"/>
      <c r="O57" s="118"/>
      <c r="P57" s="118"/>
      <c r="Q57" s="129">
        <v>12</v>
      </c>
      <c r="R57" s="118" t="s">
        <v>392</v>
      </c>
      <c r="S57" s="118" t="s">
        <v>387</v>
      </c>
      <c r="T57" s="118" t="s">
        <v>389</v>
      </c>
      <c r="U57" s="118" t="s">
        <v>985</v>
      </c>
      <c r="V57" s="129">
        <v>-4</v>
      </c>
      <c r="W57" s="129"/>
      <c r="X57" s="129">
        <v>253</v>
      </c>
      <c r="Y57" s="410">
        <f t="shared" si="4"/>
        <v>10</v>
      </c>
      <c r="Z57" s="400" t="s">
        <v>495</v>
      </c>
    </row>
    <row r="58" spans="2:26" ht="15">
      <c r="B58" s="124">
        <v>10</v>
      </c>
      <c r="C58" s="652" t="s">
        <v>289</v>
      </c>
      <c r="D58" s="118"/>
      <c r="E58" s="118"/>
      <c r="F58" s="118"/>
      <c r="G58" s="118"/>
      <c r="H58" s="118"/>
      <c r="I58" s="118"/>
      <c r="J58" s="118"/>
      <c r="K58" s="118"/>
      <c r="L58" s="118"/>
      <c r="M58" s="656"/>
      <c r="N58" s="129"/>
      <c r="O58" s="118"/>
      <c r="P58" s="118"/>
      <c r="Q58" s="129">
        <v>12</v>
      </c>
      <c r="R58" s="118" t="s">
        <v>392</v>
      </c>
      <c r="S58" s="118" t="s">
        <v>387</v>
      </c>
      <c r="T58" s="118" t="s">
        <v>389</v>
      </c>
      <c r="U58" s="118" t="s">
        <v>986</v>
      </c>
      <c r="V58" s="129">
        <v>-13</v>
      </c>
      <c r="W58" s="118"/>
      <c r="X58" s="129">
        <v>250</v>
      </c>
      <c r="Y58" s="410">
        <f t="shared" si="4"/>
        <v>10</v>
      </c>
      <c r="Z58" s="400" t="s">
        <v>509</v>
      </c>
    </row>
    <row r="59" spans="1:26" s="649" customFormat="1" ht="15">
      <c r="A59" s="117"/>
      <c r="B59" s="124">
        <v>11</v>
      </c>
      <c r="C59" s="652" t="s">
        <v>36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657"/>
      <c r="O59" s="118"/>
      <c r="P59" s="118"/>
      <c r="Q59" s="129">
        <v>12</v>
      </c>
      <c r="R59" s="118" t="s">
        <v>388</v>
      </c>
      <c r="S59" s="118" t="s">
        <v>388</v>
      </c>
      <c r="T59" s="118" t="s">
        <v>389</v>
      </c>
      <c r="U59" s="118" t="s">
        <v>987</v>
      </c>
      <c r="V59" s="129">
        <v>-1</v>
      </c>
      <c r="W59" s="129"/>
      <c r="X59" s="129">
        <v>270</v>
      </c>
      <c r="Y59" s="410">
        <f t="shared" si="4"/>
        <v>9</v>
      </c>
      <c r="Z59" s="400" t="s">
        <v>652</v>
      </c>
    </row>
    <row r="60" spans="1:26" s="649" customFormat="1" ht="15">
      <c r="A60" s="117"/>
      <c r="B60" s="124">
        <v>12</v>
      </c>
      <c r="C60" s="652" t="s">
        <v>280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29"/>
      <c r="O60" s="656"/>
      <c r="P60" s="118"/>
      <c r="Q60" s="129">
        <v>12</v>
      </c>
      <c r="R60" s="118" t="s">
        <v>388</v>
      </c>
      <c r="S60" s="118" t="s">
        <v>388</v>
      </c>
      <c r="T60" s="118" t="s">
        <v>389</v>
      </c>
      <c r="U60" s="118" t="s">
        <v>988</v>
      </c>
      <c r="V60" s="129">
        <v>-6</v>
      </c>
      <c r="W60" s="129"/>
      <c r="X60" s="129">
        <v>268</v>
      </c>
      <c r="Y60" s="410">
        <f t="shared" si="4"/>
        <v>9</v>
      </c>
      <c r="Z60" s="400" t="s">
        <v>400</v>
      </c>
    </row>
    <row r="61" spans="1:26" s="649" customFormat="1" ht="15.75" thickBot="1">
      <c r="A61" s="117"/>
      <c r="B61" s="125">
        <v>13</v>
      </c>
      <c r="C61" s="654" t="s">
        <v>567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30"/>
      <c r="O61" s="119"/>
      <c r="P61" s="658"/>
      <c r="Q61" s="130">
        <v>12</v>
      </c>
      <c r="R61" s="119" t="s">
        <v>385</v>
      </c>
      <c r="S61" s="119" t="s">
        <v>387</v>
      </c>
      <c r="T61" s="119" t="s">
        <v>385</v>
      </c>
      <c r="U61" s="119" t="s">
        <v>989</v>
      </c>
      <c r="V61" s="130">
        <v>1</v>
      </c>
      <c r="W61" s="130">
        <v>7</v>
      </c>
      <c r="X61" s="130">
        <v>236</v>
      </c>
      <c r="Y61" s="410">
        <f>R61*2+S61-W61</f>
        <v>5</v>
      </c>
      <c r="Z61" s="401" t="s">
        <v>1001</v>
      </c>
    </row>
    <row r="62" spans="2:26" ht="15.75" thickBot="1">
      <c r="B62" s="396"/>
      <c r="C62" s="396"/>
      <c r="D62" s="396"/>
      <c r="E62" s="396"/>
      <c r="F62" s="396"/>
      <c r="G62" s="396"/>
      <c r="H62" s="396"/>
      <c r="I62" s="396"/>
      <c r="J62" s="396"/>
      <c r="K62" s="397"/>
      <c r="L62" s="364"/>
      <c r="M62" s="397"/>
      <c r="N62" s="395"/>
      <c r="O62" s="396"/>
      <c r="P62" s="396"/>
      <c r="Q62" s="395"/>
      <c r="R62" s="396"/>
      <c r="S62" s="396"/>
      <c r="T62" s="396"/>
      <c r="U62" s="397"/>
      <c r="V62" s="396"/>
      <c r="W62" s="396"/>
      <c r="X62" s="396"/>
      <c r="Y62" s="411"/>
      <c r="Z62" s="396"/>
    </row>
    <row r="63" spans="2:26" ht="15.75" thickBot="1">
      <c r="B63" s="93" t="s">
        <v>0</v>
      </c>
      <c r="C63" s="653" t="s">
        <v>974</v>
      </c>
      <c r="D63" s="92">
        <v>1</v>
      </c>
      <c r="E63" s="92">
        <v>2</v>
      </c>
      <c r="F63" s="92">
        <v>3</v>
      </c>
      <c r="G63" s="92">
        <v>4</v>
      </c>
      <c r="H63" s="237">
        <v>5</v>
      </c>
      <c r="I63" s="94">
        <v>6</v>
      </c>
      <c r="J63" s="94">
        <v>7</v>
      </c>
      <c r="K63" s="94">
        <v>8</v>
      </c>
      <c r="L63" s="237">
        <v>9</v>
      </c>
      <c r="M63" s="94">
        <v>10</v>
      </c>
      <c r="N63" s="237" t="s">
        <v>2</v>
      </c>
      <c r="O63" s="94" t="s">
        <v>3</v>
      </c>
      <c r="P63" s="94" t="s">
        <v>4</v>
      </c>
      <c r="Q63" s="237" t="s">
        <v>2</v>
      </c>
      <c r="R63" s="94" t="s">
        <v>3</v>
      </c>
      <c r="S63" s="94" t="s">
        <v>4</v>
      </c>
      <c r="T63" s="94" t="s">
        <v>5</v>
      </c>
      <c r="U63" s="398" t="s">
        <v>240</v>
      </c>
      <c r="V63" s="94" t="s">
        <v>8</v>
      </c>
      <c r="W63" s="94" t="s">
        <v>247</v>
      </c>
      <c r="X63" s="94" t="s">
        <v>241</v>
      </c>
      <c r="Y63" s="94" t="s">
        <v>9</v>
      </c>
      <c r="Z63" s="399" t="s">
        <v>242</v>
      </c>
    </row>
    <row r="64" spans="2:26" ht="15">
      <c r="B64" s="599">
        <v>1</v>
      </c>
      <c r="C64" s="660" t="s">
        <v>278</v>
      </c>
      <c r="D64" s="662"/>
      <c r="E64" s="602"/>
      <c r="F64" s="602"/>
      <c r="G64" s="663"/>
      <c r="H64" s="661"/>
      <c r="I64" s="600"/>
      <c r="J64" s="600"/>
      <c r="K64" s="600"/>
      <c r="L64" s="600"/>
      <c r="M64" s="600"/>
      <c r="N64" s="607"/>
      <c r="O64" s="600"/>
      <c r="P64" s="600"/>
      <c r="Q64" s="607">
        <v>12</v>
      </c>
      <c r="R64" s="600" t="s">
        <v>976</v>
      </c>
      <c r="S64" s="600" t="s">
        <v>387</v>
      </c>
      <c r="T64" s="600" t="s">
        <v>388</v>
      </c>
      <c r="U64" s="600" t="s">
        <v>991</v>
      </c>
      <c r="V64" s="607">
        <v>9</v>
      </c>
      <c r="W64" s="600"/>
      <c r="X64" s="607">
        <v>265</v>
      </c>
      <c r="Y64" s="600">
        <f>R64*2+S64</f>
        <v>16</v>
      </c>
      <c r="Z64" s="655">
        <v>8</v>
      </c>
    </row>
    <row r="65" spans="2:26" ht="15">
      <c r="B65" s="599">
        <v>2</v>
      </c>
      <c r="C65" s="660" t="s">
        <v>225</v>
      </c>
      <c r="D65" s="664"/>
      <c r="E65" s="656"/>
      <c r="F65" s="600"/>
      <c r="G65" s="665"/>
      <c r="H65" s="661"/>
      <c r="I65" s="600"/>
      <c r="J65" s="600"/>
      <c r="K65" s="600"/>
      <c r="L65" s="600"/>
      <c r="M65" s="600"/>
      <c r="N65" s="607"/>
      <c r="O65" s="600"/>
      <c r="P65" s="600"/>
      <c r="Q65" s="607">
        <v>12</v>
      </c>
      <c r="R65" s="600" t="s">
        <v>976</v>
      </c>
      <c r="S65" s="600" t="s">
        <v>387</v>
      </c>
      <c r="T65" s="600" t="s">
        <v>388</v>
      </c>
      <c r="U65" s="600" t="s">
        <v>992</v>
      </c>
      <c r="V65" s="607">
        <v>4</v>
      </c>
      <c r="W65" s="600"/>
      <c r="X65" s="607">
        <v>271</v>
      </c>
      <c r="Y65" s="600">
        <f aca="true" t="shared" si="5" ref="Y65:Y75">R65*2+S65</f>
        <v>16</v>
      </c>
      <c r="Z65" s="655">
        <v>8</v>
      </c>
    </row>
    <row r="66" spans="2:26" ht="15">
      <c r="B66" s="599">
        <v>3</v>
      </c>
      <c r="C66" s="660" t="s">
        <v>473</v>
      </c>
      <c r="D66" s="664"/>
      <c r="E66" s="600"/>
      <c r="F66" s="656"/>
      <c r="G66" s="665"/>
      <c r="H66" s="661"/>
      <c r="I66" s="600"/>
      <c r="J66" s="600"/>
      <c r="K66" s="600"/>
      <c r="L66" s="600"/>
      <c r="M66" s="600"/>
      <c r="N66" s="607"/>
      <c r="O66" s="600"/>
      <c r="P66" s="600"/>
      <c r="Q66" s="607">
        <v>12</v>
      </c>
      <c r="R66" s="600" t="s">
        <v>976</v>
      </c>
      <c r="S66" s="600" t="s">
        <v>386</v>
      </c>
      <c r="T66" s="600" t="s">
        <v>392</v>
      </c>
      <c r="U66" s="600" t="s">
        <v>993</v>
      </c>
      <c r="V66" s="607">
        <v>7</v>
      </c>
      <c r="W66" s="600"/>
      <c r="X66" s="607">
        <v>276</v>
      </c>
      <c r="Y66" s="600">
        <f t="shared" si="5"/>
        <v>15</v>
      </c>
      <c r="Z66" s="655">
        <v>8</v>
      </c>
    </row>
    <row r="67" spans="2:26" ht="15.75" thickBot="1">
      <c r="B67" s="599">
        <v>4</v>
      </c>
      <c r="C67" s="660" t="s">
        <v>13</v>
      </c>
      <c r="D67" s="666"/>
      <c r="E67" s="667"/>
      <c r="F67" s="667"/>
      <c r="G67" s="668"/>
      <c r="H67" s="661"/>
      <c r="I67" s="600"/>
      <c r="J67" s="600"/>
      <c r="K67" s="600"/>
      <c r="L67" s="600"/>
      <c r="M67" s="600"/>
      <c r="N67" s="607"/>
      <c r="O67" s="600"/>
      <c r="P67" s="600"/>
      <c r="Q67" s="607">
        <v>12</v>
      </c>
      <c r="R67" s="600" t="s">
        <v>389</v>
      </c>
      <c r="S67" s="600" t="s">
        <v>386</v>
      </c>
      <c r="T67" s="600" t="s">
        <v>385</v>
      </c>
      <c r="U67" s="600" t="s">
        <v>662</v>
      </c>
      <c r="V67" s="607">
        <v>3</v>
      </c>
      <c r="W67" s="600"/>
      <c r="X67" s="607">
        <v>265</v>
      </c>
      <c r="Y67" s="600">
        <f t="shared" si="5"/>
        <v>13</v>
      </c>
      <c r="Z67" s="655">
        <v>8</v>
      </c>
    </row>
    <row r="68" spans="2:26" ht="15">
      <c r="B68" s="124">
        <v>5</v>
      </c>
      <c r="C68" s="652" t="s">
        <v>123</v>
      </c>
      <c r="D68" s="357"/>
      <c r="E68" s="357"/>
      <c r="F68" s="357"/>
      <c r="G68" s="357"/>
      <c r="H68" s="656"/>
      <c r="I68" s="410"/>
      <c r="J68" s="118"/>
      <c r="K68" s="118"/>
      <c r="L68" s="118"/>
      <c r="M68" s="118"/>
      <c r="N68" s="129"/>
      <c r="O68" s="118"/>
      <c r="P68" s="118"/>
      <c r="Q68" s="129">
        <v>12</v>
      </c>
      <c r="R68" s="118" t="s">
        <v>385</v>
      </c>
      <c r="S68" s="118" t="s">
        <v>388</v>
      </c>
      <c r="T68" s="118" t="s">
        <v>392</v>
      </c>
      <c r="U68" s="118" t="s">
        <v>994</v>
      </c>
      <c r="V68" s="129">
        <v>3</v>
      </c>
      <c r="W68" s="118"/>
      <c r="X68" s="129">
        <v>283</v>
      </c>
      <c r="Y68" s="410">
        <f t="shared" si="5"/>
        <v>13</v>
      </c>
      <c r="Z68" s="400" t="s">
        <v>506</v>
      </c>
    </row>
    <row r="69" spans="2:26" ht="15">
      <c r="B69" s="124">
        <v>6</v>
      </c>
      <c r="C69" s="652" t="s">
        <v>410</v>
      </c>
      <c r="D69" s="118"/>
      <c r="E69" s="118"/>
      <c r="F69" s="118"/>
      <c r="G69" s="118"/>
      <c r="H69" s="118"/>
      <c r="I69" s="656"/>
      <c r="J69" s="118"/>
      <c r="K69" s="118"/>
      <c r="L69" s="118"/>
      <c r="M69" s="118"/>
      <c r="N69" s="129"/>
      <c r="O69" s="118"/>
      <c r="P69" s="118"/>
      <c r="Q69" s="129">
        <v>12</v>
      </c>
      <c r="R69" s="118" t="s">
        <v>385</v>
      </c>
      <c r="S69" s="118" t="s">
        <v>387</v>
      </c>
      <c r="T69" s="118" t="s">
        <v>385</v>
      </c>
      <c r="U69" s="118" t="s">
        <v>995</v>
      </c>
      <c r="V69" s="129">
        <v>4</v>
      </c>
      <c r="W69" s="118"/>
      <c r="X69" s="129">
        <v>266</v>
      </c>
      <c r="Y69" s="410">
        <f t="shared" si="5"/>
        <v>12</v>
      </c>
      <c r="Z69" s="400" t="s">
        <v>507</v>
      </c>
    </row>
    <row r="70" spans="2:26" ht="15">
      <c r="B70" s="124">
        <v>7</v>
      </c>
      <c r="C70" s="652" t="s">
        <v>120</v>
      </c>
      <c r="D70" s="118"/>
      <c r="E70" s="118"/>
      <c r="F70" s="118"/>
      <c r="G70" s="118"/>
      <c r="H70" s="118"/>
      <c r="I70" s="118"/>
      <c r="J70" s="656"/>
      <c r="K70" s="118"/>
      <c r="L70" s="118"/>
      <c r="M70" s="118"/>
      <c r="N70" s="129"/>
      <c r="O70" s="118"/>
      <c r="P70" s="118"/>
      <c r="Q70" s="129">
        <v>12</v>
      </c>
      <c r="R70" s="118" t="s">
        <v>389</v>
      </c>
      <c r="S70" s="118"/>
      <c r="T70" s="118" t="s">
        <v>389</v>
      </c>
      <c r="U70" s="118" t="s">
        <v>996</v>
      </c>
      <c r="V70" s="129">
        <v>2</v>
      </c>
      <c r="W70" s="118"/>
      <c r="X70" s="129">
        <v>261</v>
      </c>
      <c r="Y70" s="410">
        <f t="shared" si="5"/>
        <v>12</v>
      </c>
      <c r="Z70" s="400" t="s">
        <v>414</v>
      </c>
    </row>
    <row r="71" spans="1:26" s="382" customFormat="1" ht="15">
      <c r="A71" s="117"/>
      <c r="B71" s="124">
        <v>8</v>
      </c>
      <c r="C71" s="652" t="s">
        <v>286</v>
      </c>
      <c r="D71" s="118"/>
      <c r="E71" s="118"/>
      <c r="F71" s="118"/>
      <c r="G71" s="118"/>
      <c r="H71" s="118"/>
      <c r="I71" s="118"/>
      <c r="J71" s="118"/>
      <c r="K71" s="656"/>
      <c r="L71" s="118"/>
      <c r="M71" s="118"/>
      <c r="N71" s="129"/>
      <c r="O71" s="118"/>
      <c r="P71" s="118"/>
      <c r="Q71" s="129">
        <v>12</v>
      </c>
      <c r="R71" s="118" t="s">
        <v>385</v>
      </c>
      <c r="S71" s="118" t="s">
        <v>387</v>
      </c>
      <c r="T71" s="118" t="s">
        <v>385</v>
      </c>
      <c r="U71" s="118" t="s">
        <v>558</v>
      </c>
      <c r="V71" s="129">
        <v>2</v>
      </c>
      <c r="W71" s="118"/>
      <c r="X71" s="129">
        <v>272</v>
      </c>
      <c r="Y71" s="410">
        <f t="shared" si="5"/>
        <v>12</v>
      </c>
      <c r="Z71" s="400" t="s">
        <v>508</v>
      </c>
    </row>
    <row r="72" spans="1:26" s="382" customFormat="1" ht="15">
      <c r="A72" s="117"/>
      <c r="B72" s="124">
        <v>9</v>
      </c>
      <c r="C72" s="652" t="s">
        <v>277</v>
      </c>
      <c r="D72" s="118"/>
      <c r="E72" s="118"/>
      <c r="F72" s="118"/>
      <c r="G72" s="118"/>
      <c r="H72" s="118"/>
      <c r="I72" s="118"/>
      <c r="J72" s="118"/>
      <c r="K72" s="118"/>
      <c r="L72" s="656"/>
      <c r="M72" s="118"/>
      <c r="N72" s="129"/>
      <c r="O72" s="118"/>
      <c r="P72" s="118"/>
      <c r="Q72" s="129">
        <v>12</v>
      </c>
      <c r="R72" s="118" t="s">
        <v>389</v>
      </c>
      <c r="S72" s="118"/>
      <c r="T72" s="118" t="s">
        <v>389</v>
      </c>
      <c r="U72" s="118" t="s">
        <v>997</v>
      </c>
      <c r="V72" s="129">
        <v>1</v>
      </c>
      <c r="W72" s="129"/>
      <c r="X72" s="129">
        <v>275</v>
      </c>
      <c r="Y72" s="410">
        <f t="shared" si="5"/>
        <v>12</v>
      </c>
      <c r="Z72" s="400" t="s">
        <v>495</v>
      </c>
    </row>
    <row r="73" spans="2:26" ht="15">
      <c r="B73" s="124">
        <v>10</v>
      </c>
      <c r="C73" s="652" t="s">
        <v>282</v>
      </c>
      <c r="D73" s="118"/>
      <c r="E73" s="118"/>
      <c r="F73" s="118"/>
      <c r="G73" s="118"/>
      <c r="H73" s="118"/>
      <c r="I73" s="118"/>
      <c r="J73" s="118"/>
      <c r="K73" s="118"/>
      <c r="L73" s="118"/>
      <c r="M73" s="656"/>
      <c r="N73" s="129"/>
      <c r="O73" s="118"/>
      <c r="P73" s="118"/>
      <c r="Q73" s="129">
        <v>12</v>
      </c>
      <c r="R73" s="118" t="s">
        <v>385</v>
      </c>
      <c r="S73" s="118" t="s">
        <v>386</v>
      </c>
      <c r="T73" s="118" t="s">
        <v>389</v>
      </c>
      <c r="U73" s="118" t="s">
        <v>998</v>
      </c>
      <c r="V73" s="129"/>
      <c r="W73" s="118"/>
      <c r="X73" s="129">
        <v>270</v>
      </c>
      <c r="Y73" s="410">
        <f t="shared" si="5"/>
        <v>11</v>
      </c>
      <c r="Z73" s="400" t="s">
        <v>509</v>
      </c>
    </row>
    <row r="74" spans="2:26" ht="15">
      <c r="B74" s="124">
        <v>11</v>
      </c>
      <c r="C74" s="652" t="s">
        <v>122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657"/>
      <c r="O74" s="118"/>
      <c r="P74" s="118"/>
      <c r="Q74" s="129">
        <v>12</v>
      </c>
      <c r="R74" s="118" t="s">
        <v>392</v>
      </c>
      <c r="S74" s="118" t="s">
        <v>387</v>
      </c>
      <c r="T74" s="118" t="s">
        <v>389</v>
      </c>
      <c r="U74" s="118" t="s">
        <v>464</v>
      </c>
      <c r="V74" s="129">
        <v>-3</v>
      </c>
      <c r="W74" s="129"/>
      <c r="X74" s="129">
        <v>255</v>
      </c>
      <c r="Y74" s="410">
        <f t="shared" si="5"/>
        <v>10</v>
      </c>
      <c r="Z74" s="400" t="s">
        <v>652</v>
      </c>
    </row>
    <row r="75" spans="1:26" s="649" customFormat="1" ht="15">
      <c r="A75" s="117"/>
      <c r="B75" s="124">
        <v>12</v>
      </c>
      <c r="C75" s="652" t="s">
        <v>287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29"/>
      <c r="O75" s="656"/>
      <c r="P75" s="118"/>
      <c r="Q75" s="129">
        <v>12</v>
      </c>
      <c r="R75" s="118" t="s">
        <v>388</v>
      </c>
      <c r="S75" s="118"/>
      <c r="T75" s="118" t="s">
        <v>990</v>
      </c>
      <c r="U75" s="118" t="s">
        <v>999</v>
      </c>
      <c r="V75" s="129">
        <v>-19</v>
      </c>
      <c r="W75" s="129"/>
      <c r="X75" s="129">
        <v>239</v>
      </c>
      <c r="Y75" s="410">
        <f t="shared" si="5"/>
        <v>6</v>
      </c>
      <c r="Z75" s="400" t="s">
        <v>400</v>
      </c>
    </row>
    <row r="76" spans="1:26" s="649" customFormat="1" ht="15.75" thickBot="1">
      <c r="A76" s="117"/>
      <c r="B76" s="125">
        <v>13</v>
      </c>
      <c r="C76" s="654" t="s">
        <v>28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30"/>
      <c r="O76" s="119"/>
      <c r="P76" s="658"/>
      <c r="Q76" s="130">
        <v>12</v>
      </c>
      <c r="R76" s="119" t="s">
        <v>387</v>
      </c>
      <c r="S76" s="119" t="s">
        <v>392</v>
      </c>
      <c r="T76" s="119" t="s">
        <v>389</v>
      </c>
      <c r="U76" s="119" t="s">
        <v>1000</v>
      </c>
      <c r="V76" s="130">
        <v>-13</v>
      </c>
      <c r="W76" s="130">
        <v>7</v>
      </c>
      <c r="X76" s="130">
        <v>227</v>
      </c>
      <c r="Y76" s="410">
        <f>R76*2+S76-W76</f>
        <v>1</v>
      </c>
      <c r="Z76" s="401" t="s">
        <v>1001</v>
      </c>
    </row>
    <row r="77" spans="1:17" s="649" customFormat="1" ht="15">
      <c r="A77" s="117"/>
      <c r="B77" s="348"/>
      <c r="L77" s="120"/>
      <c r="Q77" s="120"/>
    </row>
    <row r="78" spans="1:17" s="649" customFormat="1" ht="15">
      <c r="A78" s="117"/>
      <c r="B78" s="348"/>
      <c r="L78" s="120"/>
      <c r="Q78" s="120"/>
    </row>
    <row r="79" spans="2:32" ht="21.75" thickBot="1">
      <c r="B79" s="412"/>
      <c r="C79" s="329"/>
      <c r="D79" s="412"/>
      <c r="E79" s="412"/>
      <c r="F79" s="412"/>
      <c r="G79" s="412"/>
      <c r="H79" s="412"/>
      <c r="I79" s="412"/>
      <c r="J79" s="412"/>
      <c r="K79" s="412"/>
      <c r="M79" s="412"/>
      <c r="N79" s="704" t="s">
        <v>522</v>
      </c>
      <c r="O79" s="704"/>
      <c r="P79" s="704"/>
      <c r="Q79" s="704"/>
      <c r="R79" s="704"/>
      <c r="S79" s="704"/>
      <c r="T79" s="704"/>
      <c r="U79" s="704"/>
      <c r="V79" s="704"/>
      <c r="W79" s="704"/>
      <c r="X79" s="704" t="s">
        <v>523</v>
      </c>
      <c r="Y79" s="704"/>
      <c r="Z79" s="704"/>
      <c r="AA79" s="704"/>
      <c r="AB79" s="704"/>
      <c r="AC79" s="704"/>
      <c r="AD79" s="704"/>
      <c r="AE79" s="704"/>
      <c r="AF79" s="704"/>
    </row>
    <row r="80" spans="2:32" ht="15">
      <c r="B80" s="93" t="s">
        <v>0</v>
      </c>
      <c r="C80" s="435"/>
      <c r="D80" s="91">
        <v>1</v>
      </c>
      <c r="E80" s="92">
        <v>2</v>
      </c>
      <c r="F80" s="126">
        <v>3</v>
      </c>
      <c r="G80" s="92">
        <v>4</v>
      </c>
      <c r="H80" s="92">
        <v>5</v>
      </c>
      <c r="I80" s="92">
        <v>6</v>
      </c>
      <c r="J80" s="92">
        <v>7</v>
      </c>
      <c r="K80" s="92">
        <v>8</v>
      </c>
      <c r="L80" s="237"/>
      <c r="M80" s="404"/>
      <c r="N80" s="402" t="s">
        <v>2</v>
      </c>
      <c r="O80" s="94" t="s">
        <v>3</v>
      </c>
      <c r="P80" s="94" t="s">
        <v>4</v>
      </c>
      <c r="Q80" s="94" t="s">
        <v>5</v>
      </c>
      <c r="R80" s="398" t="s">
        <v>240</v>
      </c>
      <c r="S80" s="94" t="s">
        <v>8</v>
      </c>
      <c r="T80" s="94" t="s">
        <v>247</v>
      </c>
      <c r="U80" s="94" t="s">
        <v>241</v>
      </c>
      <c r="V80" s="94" t="s">
        <v>9</v>
      </c>
      <c r="W80" s="399" t="s">
        <v>242</v>
      </c>
      <c r="X80" s="402" t="s">
        <v>2</v>
      </c>
      <c r="Y80" s="94" t="s">
        <v>3</v>
      </c>
      <c r="Z80" s="94" t="s">
        <v>4</v>
      </c>
      <c r="AA80" s="94" t="s">
        <v>5</v>
      </c>
      <c r="AB80" s="398" t="s">
        <v>240</v>
      </c>
      <c r="AC80" s="94" t="s">
        <v>8</v>
      </c>
      <c r="AD80" s="94" t="s">
        <v>247</v>
      </c>
      <c r="AE80" s="94" t="s">
        <v>241</v>
      </c>
      <c r="AF80" s="94" t="s">
        <v>9</v>
      </c>
    </row>
    <row r="81" spans="2:32" ht="15">
      <c r="B81" s="429">
        <v>1</v>
      </c>
      <c r="C81" s="670" t="s">
        <v>115</v>
      </c>
      <c r="D81" s="436"/>
      <c r="E81" s="430"/>
      <c r="F81" s="430"/>
      <c r="G81" s="430"/>
      <c r="H81" s="430"/>
      <c r="I81" s="430"/>
      <c r="J81" s="430"/>
      <c r="K81" s="430"/>
      <c r="L81" s="430"/>
      <c r="M81" s="431"/>
      <c r="N81" s="432">
        <v>4</v>
      </c>
      <c r="O81" s="430" t="s">
        <v>392</v>
      </c>
      <c r="P81" s="430"/>
      <c r="Q81" s="430"/>
      <c r="R81" s="430"/>
      <c r="S81" s="433"/>
      <c r="T81" s="430"/>
      <c r="U81" s="430"/>
      <c r="V81" s="430">
        <f>O81*2+P81</f>
        <v>8</v>
      </c>
      <c r="W81" s="434">
        <v>1</v>
      </c>
      <c r="X81" s="432">
        <v>7</v>
      </c>
      <c r="Y81" s="430" t="s">
        <v>385</v>
      </c>
      <c r="Z81" s="430" t="s">
        <v>1015</v>
      </c>
      <c r="AA81" s="430" t="s">
        <v>387</v>
      </c>
      <c r="AB81" s="430" t="s">
        <v>761</v>
      </c>
      <c r="AC81" s="433">
        <v>12</v>
      </c>
      <c r="AD81" s="430"/>
      <c r="AE81" s="430" t="s">
        <v>1019</v>
      </c>
      <c r="AF81" s="430" t="s">
        <v>1004</v>
      </c>
    </row>
    <row r="82" spans="2:32" ht="15">
      <c r="B82" s="406">
        <v>2</v>
      </c>
      <c r="C82" s="671" t="s">
        <v>20</v>
      </c>
      <c r="D82" s="345"/>
      <c r="E82" s="290"/>
      <c r="F82" s="345"/>
      <c r="G82" s="345"/>
      <c r="H82" s="345"/>
      <c r="I82" s="345"/>
      <c r="J82" s="345"/>
      <c r="K82" s="345"/>
      <c r="L82" s="345"/>
      <c r="M82" s="407"/>
      <c r="N82" s="408">
        <v>4</v>
      </c>
      <c r="O82" s="345" t="s">
        <v>387</v>
      </c>
      <c r="P82" s="345"/>
      <c r="Q82" s="345" t="s">
        <v>387</v>
      </c>
      <c r="R82" s="345"/>
      <c r="S82" s="346"/>
      <c r="T82" s="345"/>
      <c r="U82" s="345"/>
      <c r="V82" s="345">
        <f>O82*2+P82</f>
        <v>4</v>
      </c>
      <c r="W82" s="409">
        <v>2</v>
      </c>
      <c r="X82" s="408">
        <v>7</v>
      </c>
      <c r="Y82" s="345" t="s">
        <v>392</v>
      </c>
      <c r="Z82" s="345" t="s">
        <v>386</v>
      </c>
      <c r="AA82" s="345" t="s">
        <v>387</v>
      </c>
      <c r="AB82" s="345" t="s">
        <v>1016</v>
      </c>
      <c r="AC82" s="346">
        <v>4</v>
      </c>
      <c r="AD82" s="345"/>
      <c r="AE82" s="345" t="s">
        <v>733</v>
      </c>
      <c r="AF82" s="345">
        <f>Y82*2+Z82</f>
        <v>9</v>
      </c>
    </row>
    <row r="83" spans="2:32" ht="15">
      <c r="B83" s="443">
        <v>3</v>
      </c>
      <c r="C83" s="669" t="s">
        <v>13</v>
      </c>
      <c r="D83" s="444"/>
      <c r="E83" s="444"/>
      <c r="F83" s="290"/>
      <c r="G83" s="444"/>
      <c r="H83" s="444"/>
      <c r="I83" s="444"/>
      <c r="J83" s="444"/>
      <c r="K83" s="444"/>
      <c r="L83" s="444"/>
      <c r="M83" s="445"/>
      <c r="N83" s="446">
        <v>4</v>
      </c>
      <c r="O83" s="444" t="s">
        <v>388</v>
      </c>
      <c r="P83" s="444"/>
      <c r="Q83" s="444" t="s">
        <v>386</v>
      </c>
      <c r="R83" s="444"/>
      <c r="S83" s="447"/>
      <c r="T83" s="444"/>
      <c r="U83" s="444"/>
      <c r="V83" s="444">
        <f>O83*2+P83</f>
        <v>6</v>
      </c>
      <c r="W83" s="448">
        <v>3</v>
      </c>
      <c r="X83" s="446">
        <v>7</v>
      </c>
      <c r="Y83" s="444" t="s">
        <v>392</v>
      </c>
      <c r="Z83" s="444" t="s">
        <v>1015</v>
      </c>
      <c r="AA83" s="444" t="s">
        <v>387</v>
      </c>
      <c r="AB83" s="444" t="s">
        <v>537</v>
      </c>
      <c r="AC83" s="447">
        <v>4</v>
      </c>
      <c r="AD83" s="444"/>
      <c r="AE83" s="444" t="s">
        <v>1020</v>
      </c>
      <c r="AF83" s="444">
        <f>Y83*2+Z83</f>
        <v>8</v>
      </c>
    </row>
    <row r="84" spans="2:32" ht="15">
      <c r="B84" s="437">
        <v>4</v>
      </c>
      <c r="C84" s="438" t="s">
        <v>119</v>
      </c>
      <c r="D84" s="410"/>
      <c r="E84" s="410"/>
      <c r="F84" s="410"/>
      <c r="G84" s="290"/>
      <c r="H84" s="410"/>
      <c r="I84" s="410"/>
      <c r="J84" s="410"/>
      <c r="K84" s="410"/>
      <c r="L84" s="410"/>
      <c r="M84" s="439"/>
      <c r="N84" s="440">
        <v>4</v>
      </c>
      <c r="O84" s="410" t="s">
        <v>387</v>
      </c>
      <c r="P84" s="410" t="s">
        <v>386</v>
      </c>
      <c r="Q84" s="410" t="s">
        <v>386</v>
      </c>
      <c r="R84" s="410"/>
      <c r="S84" s="441"/>
      <c r="T84" s="410"/>
      <c r="U84" s="410"/>
      <c r="V84" s="410">
        <f>O84*2+P84</f>
        <v>5</v>
      </c>
      <c r="W84" s="442">
        <v>4</v>
      </c>
      <c r="X84" s="440">
        <v>7</v>
      </c>
      <c r="Y84" s="410" t="s">
        <v>388</v>
      </c>
      <c r="Z84" s="410" t="s">
        <v>386</v>
      </c>
      <c r="AA84" s="410" t="s">
        <v>388</v>
      </c>
      <c r="AB84" s="410" t="s">
        <v>721</v>
      </c>
      <c r="AC84" s="441">
        <v>3</v>
      </c>
      <c r="AD84" s="410"/>
      <c r="AE84" s="410" t="s">
        <v>1021</v>
      </c>
      <c r="AF84" s="410">
        <f>Y84*2+Z84</f>
        <v>7</v>
      </c>
    </row>
    <row r="85" spans="2:32" ht="15">
      <c r="B85" s="437">
        <v>5</v>
      </c>
      <c r="C85" s="438" t="s">
        <v>225</v>
      </c>
      <c r="D85" s="410"/>
      <c r="E85" s="410"/>
      <c r="F85" s="410"/>
      <c r="G85" s="410"/>
      <c r="H85" s="290"/>
      <c r="I85" s="410"/>
      <c r="J85" s="410"/>
      <c r="K85" s="410"/>
      <c r="L85" s="410"/>
      <c r="M85" s="439"/>
      <c r="N85" s="440">
        <v>4</v>
      </c>
      <c r="O85" s="410" t="s">
        <v>386</v>
      </c>
      <c r="P85" s="410" t="s">
        <v>386</v>
      </c>
      <c r="Q85" s="410" t="s">
        <v>387</v>
      </c>
      <c r="R85" s="410"/>
      <c r="S85" s="441"/>
      <c r="T85" s="410"/>
      <c r="U85" s="410"/>
      <c r="V85" s="410">
        <f>O85*2+P85</f>
        <v>3</v>
      </c>
      <c r="W85" s="442">
        <v>5</v>
      </c>
      <c r="X85" s="440">
        <v>7</v>
      </c>
      <c r="Y85" s="410" t="s">
        <v>388</v>
      </c>
      <c r="Z85" s="410" t="s">
        <v>386</v>
      </c>
      <c r="AA85" s="410" t="s">
        <v>388</v>
      </c>
      <c r="AB85" s="410" t="s">
        <v>399</v>
      </c>
      <c r="AC85" s="441">
        <v>-2</v>
      </c>
      <c r="AD85" s="410"/>
      <c r="AE85" s="410" t="s">
        <v>1022</v>
      </c>
      <c r="AF85" s="410">
        <f>Y85*2+Z85</f>
        <v>7</v>
      </c>
    </row>
    <row r="86" spans="2:32" ht="15">
      <c r="B86" s="437">
        <v>6</v>
      </c>
      <c r="C86" s="438" t="s">
        <v>52</v>
      </c>
      <c r="D86" s="410"/>
      <c r="E86" s="410"/>
      <c r="F86" s="410"/>
      <c r="G86" s="118"/>
      <c r="H86" s="118"/>
      <c r="I86" s="290"/>
      <c r="J86" s="410"/>
      <c r="K86" s="410"/>
      <c r="L86" s="118"/>
      <c r="M86" s="400"/>
      <c r="N86" s="403">
        <v>4</v>
      </c>
      <c r="O86" s="118" t="s">
        <v>386</v>
      </c>
      <c r="P86" s="118" t="s">
        <v>386</v>
      </c>
      <c r="Q86" s="118" t="s">
        <v>387</v>
      </c>
      <c r="R86" s="118"/>
      <c r="S86" s="129"/>
      <c r="T86" s="118"/>
      <c r="U86" s="118"/>
      <c r="V86" s="410">
        <f>O86*2+P86</f>
        <v>3</v>
      </c>
      <c r="W86" s="442">
        <v>6</v>
      </c>
      <c r="X86" s="403">
        <v>7</v>
      </c>
      <c r="Y86" s="118" t="s">
        <v>387</v>
      </c>
      <c r="Z86" s="118" t="s">
        <v>387</v>
      </c>
      <c r="AA86" s="118" t="s">
        <v>388</v>
      </c>
      <c r="AB86" s="118" t="s">
        <v>414</v>
      </c>
      <c r="AC86" s="129">
        <v>-1</v>
      </c>
      <c r="AD86" s="118"/>
      <c r="AE86" s="118" t="s">
        <v>454</v>
      </c>
      <c r="AF86" s="410">
        <f>Y86*2+Z86</f>
        <v>6</v>
      </c>
    </row>
    <row r="87" spans="2:32" ht="15">
      <c r="B87" s="437">
        <v>7</v>
      </c>
      <c r="C87" s="438" t="s">
        <v>473</v>
      </c>
      <c r="D87" s="410"/>
      <c r="E87" s="410"/>
      <c r="F87" s="410"/>
      <c r="G87" s="118"/>
      <c r="H87" s="118"/>
      <c r="I87" s="410"/>
      <c r="J87" s="290"/>
      <c r="K87" s="410"/>
      <c r="L87" s="118"/>
      <c r="M87" s="400"/>
      <c r="N87" s="403">
        <v>4</v>
      </c>
      <c r="O87" s="118"/>
      <c r="P87" s="118" t="s">
        <v>386</v>
      </c>
      <c r="Q87" s="118" t="s">
        <v>388</v>
      </c>
      <c r="R87" s="118"/>
      <c r="S87" s="129"/>
      <c r="T87" s="118"/>
      <c r="U87" s="118"/>
      <c r="V87" s="410">
        <f>O87*2+P87</f>
        <v>1</v>
      </c>
      <c r="W87" s="442">
        <v>7</v>
      </c>
      <c r="X87" s="403">
        <v>7</v>
      </c>
      <c r="Y87" s="118" t="s">
        <v>387</v>
      </c>
      <c r="Z87" s="118" t="s">
        <v>386</v>
      </c>
      <c r="AA87" s="118" t="s">
        <v>392</v>
      </c>
      <c r="AB87" s="118" t="s">
        <v>1017</v>
      </c>
      <c r="AC87" s="129">
        <v>-11</v>
      </c>
      <c r="AD87" s="118"/>
      <c r="AE87" s="118" t="s">
        <v>1023</v>
      </c>
      <c r="AF87" s="410">
        <f>Y87*2+Z87</f>
        <v>5</v>
      </c>
    </row>
    <row r="88" spans="2:32" ht="15">
      <c r="B88" s="437">
        <v>8</v>
      </c>
      <c r="C88" s="438" t="s">
        <v>278</v>
      </c>
      <c r="D88" s="410"/>
      <c r="E88" s="410"/>
      <c r="F88" s="410"/>
      <c r="G88" s="118"/>
      <c r="H88" s="118"/>
      <c r="I88" s="410"/>
      <c r="J88" s="410"/>
      <c r="K88" s="290"/>
      <c r="L88" s="118"/>
      <c r="M88" s="400"/>
      <c r="N88" s="403">
        <v>4</v>
      </c>
      <c r="O88" s="118" t="s">
        <v>386</v>
      </c>
      <c r="P88" s="118"/>
      <c r="Q88" s="118" t="s">
        <v>388</v>
      </c>
      <c r="R88" s="118"/>
      <c r="S88" s="129"/>
      <c r="T88" s="129"/>
      <c r="U88" s="118"/>
      <c r="V88" s="410">
        <f>O88*2+P88-T88</f>
        <v>2</v>
      </c>
      <c r="W88" s="442">
        <v>8</v>
      </c>
      <c r="X88" s="403">
        <v>7</v>
      </c>
      <c r="Y88" s="118" t="s">
        <v>387</v>
      </c>
      <c r="Z88" s="118"/>
      <c r="AA88" s="118" t="s">
        <v>385</v>
      </c>
      <c r="AB88" s="118" t="s">
        <v>1018</v>
      </c>
      <c r="AC88" s="129">
        <v>-9</v>
      </c>
      <c r="AD88" s="129"/>
      <c r="AE88" s="118" t="s">
        <v>454</v>
      </c>
      <c r="AF88" s="410">
        <f>Y88*2+Z88-AD88</f>
        <v>4</v>
      </c>
    </row>
  </sheetData>
  <sheetProtection/>
  <mergeCells count="4">
    <mergeCell ref="H2:I2"/>
    <mergeCell ref="E2:F2"/>
    <mergeCell ref="N79:W79"/>
    <mergeCell ref="X79:AF7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0"/>
  <sheetViews>
    <sheetView zoomScalePageLayoutView="0" workbookViewId="0" topLeftCell="A176">
      <selection activeCell="K196" sqref="K196"/>
    </sheetView>
  </sheetViews>
  <sheetFormatPr defaultColWidth="9.140625" defaultRowHeight="15"/>
  <cols>
    <col min="1" max="1" width="9.140625" style="327" customWidth="1"/>
    <col min="2" max="2" width="6.140625" style="327" customWidth="1"/>
    <col min="3" max="3" width="29.140625" style="327" customWidth="1"/>
    <col min="4" max="4" width="9.140625" style="327" customWidth="1"/>
    <col min="5" max="5" width="10.28125" style="327" customWidth="1"/>
    <col min="6" max="7" width="9.140625" style="327" customWidth="1"/>
    <col min="8" max="16384" width="9.140625" style="327" customWidth="1"/>
  </cols>
  <sheetData>
    <row r="1" spans="3:5" ht="15" customHeight="1">
      <c r="C1" s="719" t="s">
        <v>643</v>
      </c>
      <c r="D1" s="719"/>
      <c r="E1" s="719"/>
    </row>
    <row r="2" spans="3:9" ht="15" customHeight="1">
      <c r="C2" s="2" t="s">
        <v>53</v>
      </c>
      <c r="D2" s="1" t="s">
        <v>54</v>
      </c>
      <c r="E2" s="696">
        <v>42623</v>
      </c>
      <c r="F2" s="697"/>
      <c r="G2" s="1" t="s">
        <v>55</v>
      </c>
      <c r="H2" s="696"/>
      <c r="I2" s="697"/>
    </row>
    <row r="3" spans="3:16" ht="15.75">
      <c r="C3" s="5" t="s">
        <v>56</v>
      </c>
      <c r="D3" s="7" t="s">
        <v>57</v>
      </c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58</v>
      </c>
      <c r="P3" s="7"/>
    </row>
    <row r="4" ht="15">
      <c r="O4" s="4"/>
    </row>
    <row r="5" spans="3:15" s="363" customFormat="1" ht="15">
      <c r="C5" s="39" t="s">
        <v>466</v>
      </c>
      <c r="O5" s="4"/>
    </row>
    <row r="6" s="363" customFormat="1" ht="15.75" thickBot="1">
      <c r="O6" s="4"/>
    </row>
    <row r="7" spans="1:21" ht="15.75" thickBot="1">
      <c r="A7" s="49"/>
      <c r="B7" s="50" t="s">
        <v>0</v>
      </c>
      <c r="C7" s="142" t="s">
        <v>1</v>
      </c>
      <c r="D7" s="50">
        <v>1</v>
      </c>
      <c r="E7" s="52">
        <v>2</v>
      </c>
      <c r="F7" s="53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4" t="s">
        <v>2</v>
      </c>
      <c r="M7" s="50" t="s">
        <v>3</v>
      </c>
      <c r="N7" s="52" t="s">
        <v>4</v>
      </c>
      <c r="O7" s="51" t="s">
        <v>5</v>
      </c>
      <c r="P7" s="55" t="s">
        <v>6</v>
      </c>
      <c r="Q7" s="56" t="s">
        <v>7</v>
      </c>
      <c r="R7" s="56" t="s">
        <v>212</v>
      </c>
      <c r="S7" s="51" t="s">
        <v>8</v>
      </c>
      <c r="T7" s="33" t="s">
        <v>9</v>
      </c>
      <c r="U7" s="33" t="s">
        <v>409</v>
      </c>
    </row>
    <row r="8" spans="1:21" ht="15" customHeight="1">
      <c r="A8" s="726" t="s">
        <v>10</v>
      </c>
      <c r="B8" s="57">
        <v>1</v>
      </c>
      <c r="C8" s="143" t="s">
        <v>284</v>
      </c>
      <c r="D8" s="58"/>
      <c r="E8" s="357" t="s">
        <v>248</v>
      </c>
      <c r="F8" s="357" t="s">
        <v>249</v>
      </c>
      <c r="G8" s="357" t="s">
        <v>132</v>
      </c>
      <c r="H8" s="357" t="s">
        <v>132</v>
      </c>
      <c r="I8" s="357" t="s">
        <v>249</v>
      </c>
      <c r="J8" s="357" t="s">
        <v>60</v>
      </c>
      <c r="K8" s="357" t="s">
        <v>645</v>
      </c>
      <c r="L8" s="59">
        <v>7</v>
      </c>
      <c r="M8" s="60">
        <v>5</v>
      </c>
      <c r="N8" s="61"/>
      <c r="O8" s="62">
        <v>2</v>
      </c>
      <c r="P8" s="63"/>
      <c r="Q8" s="64">
        <v>17</v>
      </c>
      <c r="R8" s="64">
        <v>9</v>
      </c>
      <c r="S8" s="65">
        <v>8</v>
      </c>
      <c r="T8" s="353">
        <f aca="true" t="shared" si="0" ref="T8:T15">M8*3+N8</f>
        <v>15</v>
      </c>
      <c r="U8" s="353">
        <f aca="true" t="shared" si="1" ref="U8:U15">M8*2+N8</f>
        <v>10</v>
      </c>
    </row>
    <row r="9" spans="1:21" ht="15" customHeight="1">
      <c r="A9" s="726"/>
      <c r="B9" s="66">
        <v>2</v>
      </c>
      <c r="C9" s="144" t="s">
        <v>119</v>
      </c>
      <c r="D9" s="358" t="s">
        <v>249</v>
      </c>
      <c r="E9" s="67"/>
      <c r="F9" s="118" t="s">
        <v>309</v>
      </c>
      <c r="G9" s="118" t="s">
        <v>535</v>
      </c>
      <c r="H9" s="118" t="s">
        <v>647</v>
      </c>
      <c r="I9" s="118" t="s">
        <v>648</v>
      </c>
      <c r="J9" s="118" t="s">
        <v>129</v>
      </c>
      <c r="K9" s="118" t="s">
        <v>169</v>
      </c>
      <c r="L9" s="68">
        <v>7</v>
      </c>
      <c r="M9" s="69">
        <v>4</v>
      </c>
      <c r="N9" s="70">
        <v>1</v>
      </c>
      <c r="O9" s="71">
        <v>2</v>
      </c>
      <c r="P9" s="72"/>
      <c r="Q9" s="73">
        <v>13</v>
      </c>
      <c r="R9" s="73">
        <v>6</v>
      </c>
      <c r="S9" s="74">
        <v>7</v>
      </c>
      <c r="T9" s="355">
        <f t="shared" si="0"/>
        <v>13</v>
      </c>
      <c r="U9" s="353">
        <f t="shared" si="1"/>
        <v>9</v>
      </c>
    </row>
    <row r="10" spans="1:21" ht="15" customHeight="1">
      <c r="A10" s="726"/>
      <c r="B10" s="66">
        <v>3</v>
      </c>
      <c r="C10" s="144" t="s">
        <v>279</v>
      </c>
      <c r="D10" s="358" t="s">
        <v>248</v>
      </c>
      <c r="E10" s="118" t="s">
        <v>647</v>
      </c>
      <c r="F10" s="67"/>
      <c r="G10" s="118" t="s">
        <v>248</v>
      </c>
      <c r="H10" s="118" t="s">
        <v>309</v>
      </c>
      <c r="I10" s="118" t="s">
        <v>249</v>
      </c>
      <c r="J10" s="118" t="s">
        <v>646</v>
      </c>
      <c r="K10" s="118" t="s">
        <v>645</v>
      </c>
      <c r="L10" s="68">
        <v>7</v>
      </c>
      <c r="M10" s="69">
        <v>4</v>
      </c>
      <c r="N10" s="70"/>
      <c r="O10" s="71">
        <v>3</v>
      </c>
      <c r="P10" s="72"/>
      <c r="Q10" s="73">
        <v>8</v>
      </c>
      <c r="R10" s="73">
        <v>7</v>
      </c>
      <c r="S10" s="74">
        <v>1</v>
      </c>
      <c r="T10" s="355">
        <f t="shared" si="0"/>
        <v>12</v>
      </c>
      <c r="U10" s="353">
        <f t="shared" si="1"/>
        <v>8</v>
      </c>
    </row>
    <row r="11" spans="1:21" ht="15.75" customHeight="1" thickBot="1">
      <c r="A11" s="726"/>
      <c r="B11" s="75">
        <v>4</v>
      </c>
      <c r="C11" s="145" t="s">
        <v>567</v>
      </c>
      <c r="D11" s="359" t="s">
        <v>133</v>
      </c>
      <c r="E11" s="360" t="s">
        <v>535</v>
      </c>
      <c r="F11" s="360" t="s">
        <v>249</v>
      </c>
      <c r="G11" s="76"/>
      <c r="H11" s="360" t="s">
        <v>648</v>
      </c>
      <c r="I11" s="360" t="s">
        <v>169</v>
      </c>
      <c r="J11" s="360" t="s">
        <v>248</v>
      </c>
      <c r="K11" s="360" t="s">
        <v>249</v>
      </c>
      <c r="L11" s="77">
        <v>7</v>
      </c>
      <c r="M11" s="78">
        <v>3</v>
      </c>
      <c r="N11" s="79">
        <v>1</v>
      </c>
      <c r="O11" s="80">
        <v>3</v>
      </c>
      <c r="P11" s="81"/>
      <c r="Q11" s="82">
        <v>13</v>
      </c>
      <c r="R11" s="82">
        <v>10</v>
      </c>
      <c r="S11" s="83">
        <v>3</v>
      </c>
      <c r="T11" s="354">
        <f t="shared" si="0"/>
        <v>10</v>
      </c>
      <c r="U11" s="354">
        <f t="shared" si="1"/>
        <v>7</v>
      </c>
    </row>
    <row r="12" spans="1:21" ht="15.75" customHeight="1" thickTop="1">
      <c r="A12" s="726"/>
      <c r="B12" s="57">
        <v>5</v>
      </c>
      <c r="C12" s="143" t="s">
        <v>15</v>
      </c>
      <c r="D12" s="361" t="s">
        <v>133</v>
      </c>
      <c r="E12" s="357" t="s">
        <v>309</v>
      </c>
      <c r="F12" s="357" t="s">
        <v>647</v>
      </c>
      <c r="G12" s="357" t="s">
        <v>649</v>
      </c>
      <c r="H12" s="84"/>
      <c r="I12" s="357" t="s">
        <v>249</v>
      </c>
      <c r="J12" s="357" t="s">
        <v>648</v>
      </c>
      <c r="K12" s="357" t="s">
        <v>648</v>
      </c>
      <c r="L12" s="59">
        <v>7</v>
      </c>
      <c r="M12" s="60">
        <v>3</v>
      </c>
      <c r="N12" s="61"/>
      <c r="O12" s="62">
        <v>4</v>
      </c>
      <c r="P12" s="85"/>
      <c r="Q12" s="64">
        <v>10</v>
      </c>
      <c r="R12" s="64">
        <v>9</v>
      </c>
      <c r="S12" s="65">
        <v>1</v>
      </c>
      <c r="T12" s="353">
        <f t="shared" si="0"/>
        <v>9</v>
      </c>
      <c r="U12" s="353">
        <f t="shared" si="1"/>
        <v>6</v>
      </c>
    </row>
    <row r="13" spans="1:21" ht="15" customHeight="1">
      <c r="A13" s="726"/>
      <c r="B13" s="66">
        <v>6</v>
      </c>
      <c r="C13" s="328" t="s">
        <v>475</v>
      </c>
      <c r="D13" s="358" t="s">
        <v>248</v>
      </c>
      <c r="E13" s="118" t="s">
        <v>649</v>
      </c>
      <c r="F13" s="118" t="s">
        <v>248</v>
      </c>
      <c r="G13" s="118" t="s">
        <v>167</v>
      </c>
      <c r="H13" s="118" t="s">
        <v>248</v>
      </c>
      <c r="I13" s="67"/>
      <c r="J13" s="118" t="s">
        <v>249</v>
      </c>
      <c r="K13" s="118" t="s">
        <v>131</v>
      </c>
      <c r="L13" s="68">
        <v>7</v>
      </c>
      <c r="M13" s="69">
        <v>3</v>
      </c>
      <c r="N13" s="70"/>
      <c r="O13" s="71">
        <v>4</v>
      </c>
      <c r="P13" s="72"/>
      <c r="Q13" s="73">
        <v>9</v>
      </c>
      <c r="R13" s="73">
        <v>15</v>
      </c>
      <c r="S13" s="74">
        <v>-6</v>
      </c>
      <c r="T13" s="355">
        <f t="shared" si="0"/>
        <v>9</v>
      </c>
      <c r="U13" s="355">
        <f t="shared" si="1"/>
        <v>6</v>
      </c>
    </row>
    <row r="14" spans="1:21" ht="15" customHeight="1">
      <c r="A14" s="726"/>
      <c r="B14" s="66">
        <v>7</v>
      </c>
      <c r="C14" s="144" t="s">
        <v>460</v>
      </c>
      <c r="D14" s="358" t="s">
        <v>62</v>
      </c>
      <c r="E14" s="118" t="s">
        <v>131</v>
      </c>
      <c r="F14" s="118" t="s">
        <v>645</v>
      </c>
      <c r="G14" s="118" t="s">
        <v>249</v>
      </c>
      <c r="H14" s="118" t="s">
        <v>649</v>
      </c>
      <c r="I14" s="118" t="s">
        <v>248</v>
      </c>
      <c r="J14" s="67"/>
      <c r="K14" s="118" t="s">
        <v>645</v>
      </c>
      <c r="L14" s="68">
        <v>7</v>
      </c>
      <c r="M14" s="69">
        <v>3</v>
      </c>
      <c r="N14" s="70"/>
      <c r="O14" s="71">
        <v>4</v>
      </c>
      <c r="P14" s="72"/>
      <c r="Q14" s="73">
        <v>8</v>
      </c>
      <c r="R14" s="73">
        <v>15</v>
      </c>
      <c r="S14" s="74">
        <v>-7</v>
      </c>
      <c r="T14" s="355">
        <f t="shared" si="0"/>
        <v>9</v>
      </c>
      <c r="U14" s="355">
        <f t="shared" si="1"/>
        <v>6</v>
      </c>
    </row>
    <row r="15" spans="1:21" ht="15" customHeight="1">
      <c r="A15" s="726"/>
      <c r="B15" s="66">
        <v>8</v>
      </c>
      <c r="C15" s="144" t="s">
        <v>117</v>
      </c>
      <c r="D15" s="358" t="s">
        <v>646</v>
      </c>
      <c r="E15" s="118" t="s">
        <v>167</v>
      </c>
      <c r="F15" s="118" t="s">
        <v>646</v>
      </c>
      <c r="G15" s="118" t="s">
        <v>248</v>
      </c>
      <c r="H15" s="118" t="s">
        <v>649</v>
      </c>
      <c r="I15" s="118" t="s">
        <v>129</v>
      </c>
      <c r="J15" s="118" t="s">
        <v>646</v>
      </c>
      <c r="K15" s="67"/>
      <c r="L15" s="68">
        <v>7</v>
      </c>
      <c r="M15" s="69">
        <v>2</v>
      </c>
      <c r="N15" s="70"/>
      <c r="O15" s="71">
        <v>5</v>
      </c>
      <c r="P15" s="72"/>
      <c r="Q15" s="73">
        <v>7</v>
      </c>
      <c r="R15" s="73">
        <v>14</v>
      </c>
      <c r="S15" s="74">
        <v>-7</v>
      </c>
      <c r="T15" s="355">
        <f t="shared" si="0"/>
        <v>6</v>
      </c>
      <c r="U15" s="355">
        <f t="shared" si="1"/>
        <v>4</v>
      </c>
    </row>
    <row r="16" spans="1:21" ht="15.75" thickBot="1">
      <c r="A16" s="88"/>
      <c r="B16" s="88"/>
      <c r="C16" s="146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89"/>
      <c r="O16" s="89"/>
      <c r="P16" s="89"/>
      <c r="Q16" s="89"/>
      <c r="R16" s="89"/>
      <c r="S16" s="89"/>
      <c r="T16" s="34"/>
      <c r="U16" s="34"/>
    </row>
    <row r="17" spans="1:21" ht="15" customHeight="1" thickBot="1">
      <c r="A17" s="88"/>
      <c r="B17" s="50" t="s">
        <v>0</v>
      </c>
      <c r="C17" s="142"/>
      <c r="D17" s="90">
        <v>1</v>
      </c>
      <c r="E17" s="52">
        <v>2</v>
      </c>
      <c r="F17" s="52">
        <v>3</v>
      </c>
      <c r="G17" s="52">
        <v>4</v>
      </c>
      <c r="H17" s="52">
        <v>5</v>
      </c>
      <c r="I17" s="52">
        <v>6</v>
      </c>
      <c r="J17" s="52">
        <v>7</v>
      </c>
      <c r="K17" s="52">
        <v>8</v>
      </c>
      <c r="L17" s="54" t="s">
        <v>2</v>
      </c>
      <c r="M17" s="50" t="s">
        <v>3</v>
      </c>
      <c r="N17" s="52" t="s">
        <v>4</v>
      </c>
      <c r="O17" s="51" t="s">
        <v>5</v>
      </c>
      <c r="P17" s="55" t="s">
        <v>6</v>
      </c>
      <c r="Q17" s="56" t="s">
        <v>7</v>
      </c>
      <c r="R17" s="56" t="s">
        <v>212</v>
      </c>
      <c r="S17" s="51" t="s">
        <v>8</v>
      </c>
      <c r="T17" s="33" t="s">
        <v>9</v>
      </c>
      <c r="U17" s="33" t="s">
        <v>409</v>
      </c>
    </row>
    <row r="18" spans="1:21" ht="15" customHeight="1">
      <c r="A18" s="726" t="s">
        <v>23</v>
      </c>
      <c r="B18" s="57">
        <v>1</v>
      </c>
      <c r="C18" s="143" t="s">
        <v>123</v>
      </c>
      <c r="D18" s="58"/>
      <c r="E18" s="357" t="s">
        <v>645</v>
      </c>
      <c r="F18" s="357" t="s">
        <v>169</v>
      </c>
      <c r="G18" s="357" t="s">
        <v>535</v>
      </c>
      <c r="H18" s="357" t="s">
        <v>547</v>
      </c>
      <c r="I18" s="357" t="s">
        <v>646</v>
      </c>
      <c r="J18" s="357" t="s">
        <v>248</v>
      </c>
      <c r="K18" s="357" t="s">
        <v>647</v>
      </c>
      <c r="L18" s="59">
        <v>7</v>
      </c>
      <c r="M18" s="60">
        <v>5</v>
      </c>
      <c r="N18" s="61">
        <v>1</v>
      </c>
      <c r="O18" s="62">
        <v>1</v>
      </c>
      <c r="P18" s="63"/>
      <c r="Q18" s="64">
        <v>13</v>
      </c>
      <c r="R18" s="64">
        <v>5</v>
      </c>
      <c r="S18" s="65">
        <v>8</v>
      </c>
      <c r="T18" s="353">
        <f aca="true" t="shared" si="2" ref="T18:T25">M18*3+N18</f>
        <v>16</v>
      </c>
      <c r="U18" s="353">
        <f aca="true" t="shared" si="3" ref="U18:U25">M18*2+N18</f>
        <v>11</v>
      </c>
    </row>
    <row r="19" spans="1:21" ht="15" customHeight="1">
      <c r="A19" s="726"/>
      <c r="B19" s="66">
        <v>2</v>
      </c>
      <c r="C19" s="144" t="s">
        <v>20</v>
      </c>
      <c r="D19" s="358" t="s">
        <v>646</v>
      </c>
      <c r="E19" s="67"/>
      <c r="F19" s="118" t="s">
        <v>535</v>
      </c>
      <c r="G19" s="118" t="s">
        <v>132</v>
      </c>
      <c r="H19" s="118" t="s">
        <v>647</v>
      </c>
      <c r="I19" s="118" t="s">
        <v>645</v>
      </c>
      <c r="J19" s="118" t="s">
        <v>647</v>
      </c>
      <c r="K19" s="118" t="s">
        <v>248</v>
      </c>
      <c r="L19" s="68">
        <v>7</v>
      </c>
      <c r="M19" s="69">
        <v>5</v>
      </c>
      <c r="N19" s="70">
        <v>1</v>
      </c>
      <c r="O19" s="71">
        <v>1</v>
      </c>
      <c r="P19" s="72"/>
      <c r="Q19" s="73">
        <v>10</v>
      </c>
      <c r="R19" s="73">
        <v>6</v>
      </c>
      <c r="S19" s="74">
        <v>4</v>
      </c>
      <c r="T19" s="355">
        <f t="shared" si="2"/>
        <v>16</v>
      </c>
      <c r="U19" s="353">
        <f t="shared" si="3"/>
        <v>11</v>
      </c>
    </row>
    <row r="20" spans="1:21" ht="15.75" customHeight="1">
      <c r="A20" s="726"/>
      <c r="B20" s="66">
        <v>3</v>
      </c>
      <c r="C20" s="144" t="s">
        <v>277</v>
      </c>
      <c r="D20" s="358" t="s">
        <v>167</v>
      </c>
      <c r="E20" s="118" t="s">
        <v>535</v>
      </c>
      <c r="F20" s="67"/>
      <c r="G20" s="118" t="s">
        <v>309</v>
      </c>
      <c r="H20" s="118" t="s">
        <v>309</v>
      </c>
      <c r="I20" s="118" t="s">
        <v>647</v>
      </c>
      <c r="J20" s="118" t="s">
        <v>645</v>
      </c>
      <c r="K20" s="118" t="s">
        <v>60</v>
      </c>
      <c r="L20" s="68">
        <v>7</v>
      </c>
      <c r="M20" s="69">
        <v>3</v>
      </c>
      <c r="N20" s="70">
        <v>1</v>
      </c>
      <c r="O20" s="71">
        <v>3</v>
      </c>
      <c r="P20" s="72"/>
      <c r="Q20" s="73">
        <v>10</v>
      </c>
      <c r="R20" s="73">
        <v>6</v>
      </c>
      <c r="S20" s="74">
        <v>4</v>
      </c>
      <c r="T20" s="355">
        <f t="shared" si="2"/>
        <v>10</v>
      </c>
      <c r="U20" s="353">
        <f t="shared" si="3"/>
        <v>7</v>
      </c>
    </row>
    <row r="21" spans="1:21" ht="15.75" customHeight="1" thickBot="1">
      <c r="A21" s="726"/>
      <c r="B21" s="75">
        <v>4</v>
      </c>
      <c r="C21" s="145" t="s">
        <v>566</v>
      </c>
      <c r="D21" s="359" t="s">
        <v>535</v>
      </c>
      <c r="E21" s="360" t="s">
        <v>133</v>
      </c>
      <c r="F21" s="360" t="s">
        <v>647</v>
      </c>
      <c r="G21" s="76"/>
      <c r="H21" s="360" t="s">
        <v>535</v>
      </c>
      <c r="I21" s="360" t="s">
        <v>650</v>
      </c>
      <c r="J21" s="360" t="s">
        <v>249</v>
      </c>
      <c r="K21" s="360" t="s">
        <v>169</v>
      </c>
      <c r="L21" s="77">
        <v>7</v>
      </c>
      <c r="M21" s="78">
        <v>2</v>
      </c>
      <c r="N21" s="79">
        <v>3</v>
      </c>
      <c r="O21" s="80">
        <v>2</v>
      </c>
      <c r="P21" s="81"/>
      <c r="Q21" s="82">
        <v>9</v>
      </c>
      <c r="R21" s="82">
        <v>8</v>
      </c>
      <c r="S21" s="83">
        <v>1</v>
      </c>
      <c r="T21" s="354">
        <f t="shared" si="2"/>
        <v>9</v>
      </c>
      <c r="U21" s="354">
        <f t="shared" si="3"/>
        <v>7</v>
      </c>
    </row>
    <row r="22" spans="1:21" ht="15" customHeight="1" thickTop="1">
      <c r="A22" s="726"/>
      <c r="B22" s="57">
        <v>5</v>
      </c>
      <c r="C22" s="143" t="s">
        <v>52</v>
      </c>
      <c r="D22" s="361" t="s">
        <v>549</v>
      </c>
      <c r="E22" s="357" t="s">
        <v>309</v>
      </c>
      <c r="F22" s="357" t="s">
        <v>647</v>
      </c>
      <c r="G22" s="357" t="s">
        <v>535</v>
      </c>
      <c r="H22" s="84"/>
      <c r="I22" s="357" t="s">
        <v>647</v>
      </c>
      <c r="J22" s="357" t="s">
        <v>535</v>
      </c>
      <c r="K22" s="357" t="s">
        <v>646</v>
      </c>
      <c r="L22" s="59">
        <v>7</v>
      </c>
      <c r="M22" s="60">
        <v>2</v>
      </c>
      <c r="N22" s="61">
        <v>2</v>
      </c>
      <c r="O22" s="62">
        <v>3</v>
      </c>
      <c r="P22" s="85"/>
      <c r="Q22" s="64">
        <v>4</v>
      </c>
      <c r="R22" s="64">
        <v>9</v>
      </c>
      <c r="S22" s="65">
        <v>-5</v>
      </c>
      <c r="T22" s="353">
        <f t="shared" si="2"/>
        <v>8</v>
      </c>
      <c r="U22" s="353">
        <f t="shared" si="3"/>
        <v>6</v>
      </c>
    </row>
    <row r="23" spans="1:21" ht="15" customHeight="1">
      <c r="A23" s="726"/>
      <c r="B23" s="66">
        <v>6</v>
      </c>
      <c r="C23" s="328" t="s">
        <v>34</v>
      </c>
      <c r="D23" s="358" t="s">
        <v>645</v>
      </c>
      <c r="E23" s="118" t="s">
        <v>646</v>
      </c>
      <c r="F23" s="118" t="s">
        <v>309</v>
      </c>
      <c r="G23" s="118" t="s">
        <v>650</v>
      </c>
      <c r="H23" s="118" t="s">
        <v>309</v>
      </c>
      <c r="I23" s="67"/>
      <c r="J23" s="118" t="s">
        <v>646</v>
      </c>
      <c r="K23" s="118" t="s">
        <v>648</v>
      </c>
      <c r="L23" s="68">
        <v>7</v>
      </c>
      <c r="M23" s="69">
        <v>2</v>
      </c>
      <c r="N23" s="70">
        <v>1</v>
      </c>
      <c r="O23" s="71">
        <v>4</v>
      </c>
      <c r="P23" s="72"/>
      <c r="Q23" s="73">
        <v>5</v>
      </c>
      <c r="R23" s="73">
        <v>6</v>
      </c>
      <c r="S23" s="74">
        <v>-1</v>
      </c>
      <c r="T23" s="355">
        <f t="shared" si="2"/>
        <v>7</v>
      </c>
      <c r="U23" s="355">
        <f t="shared" si="3"/>
        <v>5</v>
      </c>
    </row>
    <row r="24" spans="1:21" ht="15" customHeight="1">
      <c r="A24" s="726"/>
      <c r="B24" s="66">
        <v>7</v>
      </c>
      <c r="C24" s="144" t="s">
        <v>473</v>
      </c>
      <c r="D24" s="358" t="s">
        <v>249</v>
      </c>
      <c r="E24" s="118" t="s">
        <v>309</v>
      </c>
      <c r="F24" s="118" t="s">
        <v>646</v>
      </c>
      <c r="G24" s="118" t="s">
        <v>248</v>
      </c>
      <c r="H24" s="118" t="s">
        <v>535</v>
      </c>
      <c r="I24" s="118" t="s">
        <v>645</v>
      </c>
      <c r="J24" s="67"/>
      <c r="K24" s="118" t="s">
        <v>649</v>
      </c>
      <c r="L24" s="68">
        <v>7</v>
      </c>
      <c r="M24" s="69">
        <v>2</v>
      </c>
      <c r="N24" s="70">
        <v>1</v>
      </c>
      <c r="O24" s="71">
        <v>4</v>
      </c>
      <c r="P24" s="72"/>
      <c r="Q24" s="73">
        <v>6</v>
      </c>
      <c r="R24" s="73">
        <v>10</v>
      </c>
      <c r="S24" s="74">
        <v>-4</v>
      </c>
      <c r="T24" s="355">
        <f t="shared" si="2"/>
        <v>7</v>
      </c>
      <c r="U24" s="355">
        <f t="shared" si="3"/>
        <v>5</v>
      </c>
    </row>
    <row r="25" spans="1:21" ht="15.75" customHeight="1">
      <c r="A25" s="726"/>
      <c r="B25" s="66">
        <v>8</v>
      </c>
      <c r="C25" s="144" t="s">
        <v>228</v>
      </c>
      <c r="D25" s="358" t="s">
        <v>309</v>
      </c>
      <c r="E25" s="118" t="s">
        <v>249</v>
      </c>
      <c r="F25" s="118" t="s">
        <v>62</v>
      </c>
      <c r="G25" s="118" t="s">
        <v>167</v>
      </c>
      <c r="H25" s="118" t="s">
        <v>645</v>
      </c>
      <c r="I25" s="118" t="s">
        <v>649</v>
      </c>
      <c r="J25" s="118" t="s">
        <v>648</v>
      </c>
      <c r="K25" s="67"/>
      <c r="L25" s="68">
        <v>7</v>
      </c>
      <c r="M25" s="69">
        <v>2</v>
      </c>
      <c r="N25" s="70"/>
      <c r="O25" s="71">
        <v>5</v>
      </c>
      <c r="P25" s="72"/>
      <c r="Q25" s="73">
        <v>7</v>
      </c>
      <c r="R25" s="73">
        <v>14</v>
      </c>
      <c r="S25" s="74">
        <v>-7</v>
      </c>
      <c r="T25" s="355">
        <f t="shared" si="2"/>
        <v>6</v>
      </c>
      <c r="U25" s="355">
        <f t="shared" si="3"/>
        <v>4</v>
      </c>
    </row>
    <row r="26" spans="1:21" ht="15" customHeight="1" thickBot="1">
      <c r="A26" s="88"/>
      <c r="B26" s="88"/>
      <c r="C26" s="146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9"/>
      <c r="O26" s="89"/>
      <c r="P26" s="89"/>
      <c r="Q26" s="89"/>
      <c r="R26" s="89"/>
      <c r="S26" s="89"/>
      <c r="T26" s="34"/>
      <c r="U26" s="34"/>
    </row>
    <row r="27" spans="1:21" ht="15" customHeight="1" thickBot="1">
      <c r="A27" s="88"/>
      <c r="B27" s="50" t="s">
        <v>0</v>
      </c>
      <c r="C27" s="142"/>
      <c r="D27" s="50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3">
        <v>7</v>
      </c>
      <c r="K27" s="52">
        <v>8</v>
      </c>
      <c r="L27" s="54" t="s">
        <v>2</v>
      </c>
      <c r="M27" s="50" t="s">
        <v>3</v>
      </c>
      <c r="N27" s="52" t="s">
        <v>4</v>
      </c>
      <c r="O27" s="51" t="s">
        <v>5</v>
      </c>
      <c r="P27" s="55" t="s">
        <v>6</v>
      </c>
      <c r="Q27" s="56" t="s">
        <v>7</v>
      </c>
      <c r="R27" s="56" t="s">
        <v>212</v>
      </c>
      <c r="S27" s="51" t="s">
        <v>8</v>
      </c>
      <c r="T27" s="33" t="s">
        <v>9</v>
      </c>
      <c r="U27" s="33" t="s">
        <v>409</v>
      </c>
    </row>
    <row r="28" spans="1:21" ht="15" customHeight="1">
      <c r="A28" s="726" t="s">
        <v>31</v>
      </c>
      <c r="B28" s="57">
        <v>1</v>
      </c>
      <c r="C28" s="143" t="s">
        <v>28</v>
      </c>
      <c r="D28" s="147"/>
      <c r="E28" s="123" t="s">
        <v>249</v>
      </c>
      <c r="F28" s="123" t="s">
        <v>647</v>
      </c>
      <c r="G28" s="123" t="s">
        <v>547</v>
      </c>
      <c r="H28" s="123" t="s">
        <v>645</v>
      </c>
      <c r="I28" s="123" t="s">
        <v>105</v>
      </c>
      <c r="J28" s="123" t="s">
        <v>60</v>
      </c>
      <c r="K28" s="123" t="s">
        <v>248</v>
      </c>
      <c r="L28" s="59">
        <v>7</v>
      </c>
      <c r="M28" s="60">
        <v>5</v>
      </c>
      <c r="N28" s="61"/>
      <c r="O28" s="62">
        <v>2</v>
      </c>
      <c r="P28" s="63"/>
      <c r="Q28" s="64">
        <v>17</v>
      </c>
      <c r="R28" s="64">
        <v>7</v>
      </c>
      <c r="S28" s="65">
        <v>10</v>
      </c>
      <c r="T28" s="353">
        <f aca="true" t="shared" si="4" ref="T28:T35">M28*3+N28</f>
        <v>15</v>
      </c>
      <c r="U28" s="353">
        <f aca="true" t="shared" si="5" ref="U28:U35">M28*2+N28</f>
        <v>10</v>
      </c>
    </row>
    <row r="29" spans="1:21" ht="15.75" customHeight="1">
      <c r="A29" s="726"/>
      <c r="B29" s="66">
        <v>2</v>
      </c>
      <c r="C29" s="144" t="s">
        <v>225</v>
      </c>
      <c r="D29" s="358" t="s">
        <v>248</v>
      </c>
      <c r="E29" s="67"/>
      <c r="F29" s="118" t="s">
        <v>535</v>
      </c>
      <c r="G29" s="118" t="s">
        <v>249</v>
      </c>
      <c r="H29" s="118" t="s">
        <v>647</v>
      </c>
      <c r="I29" s="118" t="s">
        <v>248</v>
      </c>
      <c r="J29" s="118" t="s">
        <v>27</v>
      </c>
      <c r="K29" s="118" t="s">
        <v>104</v>
      </c>
      <c r="L29" s="68">
        <v>7</v>
      </c>
      <c r="M29" s="69">
        <v>4</v>
      </c>
      <c r="N29" s="70">
        <v>2</v>
      </c>
      <c r="O29" s="71">
        <v>1</v>
      </c>
      <c r="P29" s="72"/>
      <c r="Q29" s="73">
        <v>14</v>
      </c>
      <c r="R29" s="73">
        <v>10</v>
      </c>
      <c r="S29" s="74">
        <v>4</v>
      </c>
      <c r="T29" s="355">
        <f t="shared" si="4"/>
        <v>14</v>
      </c>
      <c r="U29" s="353">
        <f t="shared" si="5"/>
        <v>10</v>
      </c>
    </row>
    <row r="30" spans="1:21" ht="15.75" customHeight="1">
      <c r="A30" s="726"/>
      <c r="B30" s="66">
        <v>3</v>
      </c>
      <c r="C30" s="144" t="s">
        <v>410</v>
      </c>
      <c r="D30" s="358" t="s">
        <v>309</v>
      </c>
      <c r="E30" s="118" t="s">
        <v>535</v>
      </c>
      <c r="F30" s="67"/>
      <c r="G30" s="118" t="s">
        <v>248</v>
      </c>
      <c r="H30" s="118" t="s">
        <v>62</v>
      </c>
      <c r="I30" s="118" t="s">
        <v>132</v>
      </c>
      <c r="J30" s="118" t="s">
        <v>129</v>
      </c>
      <c r="K30" s="118" t="s">
        <v>169</v>
      </c>
      <c r="L30" s="68">
        <v>7</v>
      </c>
      <c r="M30" s="69">
        <v>4</v>
      </c>
      <c r="N30" s="70">
        <v>1</v>
      </c>
      <c r="O30" s="71">
        <v>2</v>
      </c>
      <c r="P30" s="72"/>
      <c r="Q30" s="73">
        <v>13</v>
      </c>
      <c r="R30" s="73">
        <v>12</v>
      </c>
      <c r="S30" s="74">
        <v>1</v>
      </c>
      <c r="T30" s="355">
        <f t="shared" si="4"/>
        <v>13</v>
      </c>
      <c r="U30" s="353">
        <f t="shared" si="5"/>
        <v>9</v>
      </c>
    </row>
    <row r="31" spans="1:21" ht="15" customHeight="1" thickBot="1">
      <c r="A31" s="726"/>
      <c r="B31" s="75">
        <v>4</v>
      </c>
      <c r="C31" s="145" t="s">
        <v>568</v>
      </c>
      <c r="D31" s="359" t="s">
        <v>549</v>
      </c>
      <c r="E31" s="360" t="s">
        <v>248</v>
      </c>
      <c r="F31" s="360" t="s">
        <v>249</v>
      </c>
      <c r="G31" s="76"/>
      <c r="H31" s="360" t="s">
        <v>132</v>
      </c>
      <c r="I31" s="360" t="s">
        <v>248</v>
      </c>
      <c r="J31" s="360" t="s">
        <v>535</v>
      </c>
      <c r="K31" s="360" t="s">
        <v>27</v>
      </c>
      <c r="L31" s="77">
        <v>7</v>
      </c>
      <c r="M31" s="78">
        <v>3</v>
      </c>
      <c r="N31" s="79">
        <v>2</v>
      </c>
      <c r="O31" s="80">
        <v>2</v>
      </c>
      <c r="P31" s="81"/>
      <c r="Q31" s="82">
        <v>12</v>
      </c>
      <c r="R31" s="82">
        <v>14</v>
      </c>
      <c r="S31" s="83">
        <v>-3</v>
      </c>
      <c r="T31" s="354">
        <f t="shared" si="4"/>
        <v>11</v>
      </c>
      <c r="U31" s="354">
        <f t="shared" si="5"/>
        <v>8</v>
      </c>
    </row>
    <row r="32" spans="1:21" ht="15" customHeight="1" thickTop="1">
      <c r="A32" s="726"/>
      <c r="B32" s="57">
        <v>5</v>
      </c>
      <c r="C32" s="143" t="s">
        <v>286</v>
      </c>
      <c r="D32" s="361" t="s">
        <v>646</v>
      </c>
      <c r="E32" s="357" t="s">
        <v>309</v>
      </c>
      <c r="F32" s="357" t="s">
        <v>60</v>
      </c>
      <c r="G32" s="357" t="s">
        <v>133</v>
      </c>
      <c r="H32" s="84"/>
      <c r="I32" s="357" t="s">
        <v>249</v>
      </c>
      <c r="J32" s="357" t="s">
        <v>248</v>
      </c>
      <c r="K32" s="357" t="s">
        <v>169</v>
      </c>
      <c r="L32" s="59">
        <v>7</v>
      </c>
      <c r="M32" s="60">
        <v>3</v>
      </c>
      <c r="N32" s="61"/>
      <c r="O32" s="62">
        <v>4</v>
      </c>
      <c r="P32" s="85"/>
      <c r="Q32" s="64">
        <v>13</v>
      </c>
      <c r="R32" s="64">
        <v>10</v>
      </c>
      <c r="S32" s="65">
        <v>3</v>
      </c>
      <c r="T32" s="353">
        <f t="shared" si="4"/>
        <v>9</v>
      </c>
      <c r="U32" s="353">
        <f t="shared" si="5"/>
        <v>6</v>
      </c>
    </row>
    <row r="33" spans="1:21" ht="15" customHeight="1">
      <c r="A33" s="726"/>
      <c r="B33" s="66">
        <v>6</v>
      </c>
      <c r="C33" s="144" t="s">
        <v>561</v>
      </c>
      <c r="D33" s="358" t="s">
        <v>104</v>
      </c>
      <c r="E33" s="118" t="s">
        <v>249</v>
      </c>
      <c r="F33" s="118" t="s">
        <v>133</v>
      </c>
      <c r="G33" s="118" t="s">
        <v>249</v>
      </c>
      <c r="H33" s="118" t="s">
        <v>248</v>
      </c>
      <c r="I33" s="67"/>
      <c r="J33" s="118" t="s">
        <v>535</v>
      </c>
      <c r="K33" s="118" t="s">
        <v>167</v>
      </c>
      <c r="L33" s="68">
        <v>7</v>
      </c>
      <c r="M33" s="69">
        <v>2</v>
      </c>
      <c r="N33" s="70">
        <v>1</v>
      </c>
      <c r="O33" s="71">
        <v>4</v>
      </c>
      <c r="P33" s="72"/>
      <c r="Q33" s="73">
        <v>12</v>
      </c>
      <c r="R33" s="73">
        <v>14</v>
      </c>
      <c r="S33" s="74">
        <v>-2</v>
      </c>
      <c r="T33" s="355">
        <f>M33*3+N33-P33*4</f>
        <v>7</v>
      </c>
      <c r="U33" s="355">
        <f>M33*2+N33-P33*4</f>
        <v>5</v>
      </c>
    </row>
    <row r="34" spans="1:21" ht="15.75" customHeight="1">
      <c r="A34" s="726"/>
      <c r="B34" s="66">
        <v>7</v>
      </c>
      <c r="C34" s="144" t="s">
        <v>115</v>
      </c>
      <c r="D34" s="358" t="s">
        <v>62</v>
      </c>
      <c r="E34" s="118" t="s">
        <v>27</v>
      </c>
      <c r="F34" s="118" t="s">
        <v>131</v>
      </c>
      <c r="G34" s="118" t="s">
        <v>535</v>
      </c>
      <c r="H34" s="118" t="s">
        <v>249</v>
      </c>
      <c r="I34" s="118" t="s">
        <v>535</v>
      </c>
      <c r="J34" s="67"/>
      <c r="K34" s="118" t="s">
        <v>645</v>
      </c>
      <c r="L34" s="68">
        <v>7</v>
      </c>
      <c r="M34" s="69">
        <v>1</v>
      </c>
      <c r="N34" s="70">
        <v>3</v>
      </c>
      <c r="O34" s="71">
        <v>3</v>
      </c>
      <c r="P34" s="72"/>
      <c r="Q34" s="73">
        <v>9</v>
      </c>
      <c r="R34" s="73">
        <v>16</v>
      </c>
      <c r="S34" s="74">
        <v>-7</v>
      </c>
      <c r="T34" s="355">
        <f t="shared" si="4"/>
        <v>6</v>
      </c>
      <c r="U34" s="355">
        <f t="shared" si="5"/>
        <v>5</v>
      </c>
    </row>
    <row r="35" spans="1:21" ht="15" customHeight="1">
      <c r="A35" s="726"/>
      <c r="B35" s="66">
        <v>8</v>
      </c>
      <c r="C35" s="144" t="s">
        <v>290</v>
      </c>
      <c r="D35" s="358" t="s">
        <v>249</v>
      </c>
      <c r="E35" s="118" t="s">
        <v>105</v>
      </c>
      <c r="F35" s="118" t="s">
        <v>167</v>
      </c>
      <c r="G35" s="118" t="s">
        <v>27</v>
      </c>
      <c r="H35" s="118" t="s">
        <v>167</v>
      </c>
      <c r="I35" s="118" t="s">
        <v>169</v>
      </c>
      <c r="J35" s="118" t="s">
        <v>646</v>
      </c>
      <c r="K35" s="67"/>
      <c r="L35" s="68">
        <v>7</v>
      </c>
      <c r="M35" s="69">
        <v>1</v>
      </c>
      <c r="N35" s="70">
        <v>1</v>
      </c>
      <c r="O35" s="71">
        <v>5</v>
      </c>
      <c r="P35" s="72"/>
      <c r="Q35" s="73">
        <v>11</v>
      </c>
      <c r="R35" s="73">
        <v>18</v>
      </c>
      <c r="S35" s="74">
        <v>-7</v>
      </c>
      <c r="T35" s="355">
        <f t="shared" si="4"/>
        <v>4</v>
      </c>
      <c r="U35" s="355">
        <f t="shared" si="5"/>
        <v>3</v>
      </c>
    </row>
    <row r="36" spans="1:21" ht="15" customHeight="1" thickBot="1">
      <c r="A36" s="88"/>
      <c r="B36" s="88"/>
      <c r="C36" s="146"/>
      <c r="D36" s="88"/>
      <c r="E36" s="88"/>
      <c r="F36" s="88"/>
      <c r="G36" s="88"/>
      <c r="H36" s="88"/>
      <c r="I36" s="88"/>
      <c r="J36" s="88"/>
      <c r="K36" s="88"/>
      <c r="L36" s="88"/>
      <c r="M36" s="89"/>
      <c r="N36" s="89"/>
      <c r="O36" s="89"/>
      <c r="P36" s="89"/>
      <c r="Q36" s="89"/>
      <c r="R36" s="89"/>
      <c r="S36" s="89"/>
      <c r="T36" s="34"/>
      <c r="U36" s="34"/>
    </row>
    <row r="37" spans="1:21" ht="15" customHeight="1" thickBot="1">
      <c r="A37" s="88"/>
      <c r="B37" s="50" t="s">
        <v>0</v>
      </c>
      <c r="C37" s="142"/>
      <c r="D37" s="50">
        <v>1</v>
      </c>
      <c r="E37" s="52">
        <v>2</v>
      </c>
      <c r="F37" s="52">
        <v>3</v>
      </c>
      <c r="G37" s="53">
        <v>4</v>
      </c>
      <c r="H37" s="52">
        <v>5</v>
      </c>
      <c r="I37" s="52">
        <v>6</v>
      </c>
      <c r="J37" s="52">
        <v>7</v>
      </c>
      <c r="K37" s="52">
        <v>8</v>
      </c>
      <c r="L37" s="54" t="s">
        <v>2</v>
      </c>
      <c r="M37" s="50" t="s">
        <v>3</v>
      </c>
      <c r="N37" s="52" t="s">
        <v>4</v>
      </c>
      <c r="O37" s="51" t="s">
        <v>5</v>
      </c>
      <c r="P37" s="55" t="s">
        <v>6</v>
      </c>
      <c r="Q37" s="56" t="s">
        <v>7</v>
      </c>
      <c r="R37" s="56" t="s">
        <v>212</v>
      </c>
      <c r="S37" s="51" t="s">
        <v>8</v>
      </c>
      <c r="T37" s="33" t="s">
        <v>9</v>
      </c>
      <c r="U37" s="33" t="s">
        <v>409</v>
      </c>
    </row>
    <row r="38" spans="1:21" ht="15.75" customHeight="1">
      <c r="A38" s="726" t="s">
        <v>42</v>
      </c>
      <c r="B38" s="57">
        <v>1</v>
      </c>
      <c r="C38" s="143" t="s">
        <v>281</v>
      </c>
      <c r="D38" s="147"/>
      <c r="E38" s="123" t="s">
        <v>132</v>
      </c>
      <c r="F38" s="123" t="s">
        <v>37</v>
      </c>
      <c r="G38" s="123" t="s">
        <v>27</v>
      </c>
      <c r="H38" s="123" t="s">
        <v>248</v>
      </c>
      <c r="I38" s="123" t="s">
        <v>309</v>
      </c>
      <c r="J38" s="123" t="s">
        <v>129</v>
      </c>
      <c r="K38" s="123" t="s">
        <v>129</v>
      </c>
      <c r="L38" s="59">
        <v>7</v>
      </c>
      <c r="M38" s="60">
        <v>4</v>
      </c>
      <c r="N38" s="61">
        <v>2</v>
      </c>
      <c r="O38" s="62">
        <v>1</v>
      </c>
      <c r="P38" s="63"/>
      <c r="Q38" s="64">
        <v>18</v>
      </c>
      <c r="R38" s="64">
        <v>11</v>
      </c>
      <c r="S38" s="65">
        <v>7</v>
      </c>
      <c r="T38" s="353">
        <f aca="true" t="shared" si="6" ref="T38:T45">M38*3+N38</f>
        <v>14</v>
      </c>
      <c r="U38" s="353">
        <f aca="true" t="shared" si="7" ref="U38:U45">M38*2+N38</f>
        <v>10</v>
      </c>
    </row>
    <row r="39" spans="1:21" ht="15.75" customHeight="1">
      <c r="A39" s="726"/>
      <c r="B39" s="66">
        <v>2</v>
      </c>
      <c r="C39" s="144" t="s">
        <v>124</v>
      </c>
      <c r="D39" s="358" t="s">
        <v>133</v>
      </c>
      <c r="E39" s="67"/>
      <c r="F39" s="118" t="s">
        <v>650</v>
      </c>
      <c r="G39" s="118" t="s">
        <v>646</v>
      </c>
      <c r="H39" s="118" t="s">
        <v>647</v>
      </c>
      <c r="I39" s="118" t="s">
        <v>645</v>
      </c>
      <c r="J39" s="118" t="s">
        <v>169</v>
      </c>
      <c r="K39" s="118" t="s">
        <v>645</v>
      </c>
      <c r="L39" s="68">
        <v>7</v>
      </c>
      <c r="M39" s="69">
        <v>4</v>
      </c>
      <c r="N39" s="70">
        <v>1</v>
      </c>
      <c r="O39" s="71">
        <v>2</v>
      </c>
      <c r="P39" s="72"/>
      <c r="Q39" s="73">
        <v>10</v>
      </c>
      <c r="R39" s="73">
        <v>6</v>
      </c>
      <c r="S39" s="74">
        <v>4</v>
      </c>
      <c r="T39" s="355">
        <f t="shared" si="6"/>
        <v>13</v>
      </c>
      <c r="U39" s="353">
        <f t="shared" si="7"/>
        <v>9</v>
      </c>
    </row>
    <row r="40" spans="1:21" ht="15" customHeight="1">
      <c r="A40" s="726"/>
      <c r="B40" s="66">
        <v>3</v>
      </c>
      <c r="C40" s="144" t="s">
        <v>222</v>
      </c>
      <c r="D40" s="358" t="s">
        <v>37</v>
      </c>
      <c r="E40" s="118" t="s">
        <v>650</v>
      </c>
      <c r="F40" s="67"/>
      <c r="G40" s="118" t="s">
        <v>248</v>
      </c>
      <c r="H40" s="118" t="s">
        <v>646</v>
      </c>
      <c r="I40" s="118" t="s">
        <v>309</v>
      </c>
      <c r="J40" s="118" t="s">
        <v>248</v>
      </c>
      <c r="K40" s="118" t="s">
        <v>169</v>
      </c>
      <c r="L40" s="68">
        <v>7</v>
      </c>
      <c r="M40" s="69">
        <v>3</v>
      </c>
      <c r="N40" s="70">
        <v>2</v>
      </c>
      <c r="O40" s="71">
        <v>2</v>
      </c>
      <c r="P40" s="72"/>
      <c r="Q40" s="73">
        <v>9</v>
      </c>
      <c r="R40" s="73">
        <v>8</v>
      </c>
      <c r="S40" s="74">
        <v>1</v>
      </c>
      <c r="T40" s="355">
        <f t="shared" si="6"/>
        <v>11</v>
      </c>
      <c r="U40" s="353">
        <f t="shared" si="7"/>
        <v>8</v>
      </c>
    </row>
    <row r="41" spans="1:21" ht="15" customHeight="1" thickBot="1">
      <c r="A41" s="726"/>
      <c r="B41" s="75">
        <v>4</v>
      </c>
      <c r="C41" s="145" t="s">
        <v>278</v>
      </c>
      <c r="D41" s="359" t="s">
        <v>27</v>
      </c>
      <c r="E41" s="360" t="s">
        <v>645</v>
      </c>
      <c r="F41" s="360" t="s">
        <v>249</v>
      </c>
      <c r="G41" s="76"/>
      <c r="H41" s="360" t="s">
        <v>132</v>
      </c>
      <c r="I41" s="360" t="s">
        <v>248</v>
      </c>
      <c r="J41" s="360" t="s">
        <v>167</v>
      </c>
      <c r="K41" s="360" t="s">
        <v>309</v>
      </c>
      <c r="L41" s="77">
        <v>7</v>
      </c>
      <c r="M41" s="78">
        <v>3</v>
      </c>
      <c r="N41" s="79">
        <v>1</v>
      </c>
      <c r="O41" s="80">
        <v>3</v>
      </c>
      <c r="P41" s="81"/>
      <c r="Q41" s="82">
        <v>12</v>
      </c>
      <c r="R41" s="82">
        <v>12</v>
      </c>
      <c r="S41" s="83"/>
      <c r="T41" s="354">
        <f t="shared" si="6"/>
        <v>10</v>
      </c>
      <c r="U41" s="354">
        <f t="shared" si="7"/>
        <v>7</v>
      </c>
    </row>
    <row r="42" spans="1:21" ht="15" customHeight="1" thickTop="1">
      <c r="A42" s="726"/>
      <c r="B42" s="57">
        <v>5</v>
      </c>
      <c r="C42" s="143" t="s">
        <v>280</v>
      </c>
      <c r="D42" s="361" t="s">
        <v>249</v>
      </c>
      <c r="E42" s="357" t="s">
        <v>309</v>
      </c>
      <c r="F42" s="357" t="s">
        <v>645</v>
      </c>
      <c r="G42" s="357" t="s">
        <v>133</v>
      </c>
      <c r="H42" s="84"/>
      <c r="I42" s="357" t="s">
        <v>547</v>
      </c>
      <c r="J42" s="357" t="s">
        <v>646</v>
      </c>
      <c r="K42" s="357" t="s">
        <v>169</v>
      </c>
      <c r="L42" s="59">
        <v>7</v>
      </c>
      <c r="M42" s="60">
        <v>3</v>
      </c>
      <c r="N42" s="61"/>
      <c r="O42" s="62">
        <v>4</v>
      </c>
      <c r="P42" s="85"/>
      <c r="Q42" s="64">
        <v>12</v>
      </c>
      <c r="R42" s="64">
        <v>9</v>
      </c>
      <c r="S42" s="65">
        <v>3</v>
      </c>
      <c r="T42" s="353">
        <f t="shared" si="6"/>
        <v>9</v>
      </c>
      <c r="U42" s="353">
        <f t="shared" si="7"/>
        <v>6</v>
      </c>
    </row>
    <row r="43" spans="1:21" ht="15.75" customHeight="1">
      <c r="A43" s="726"/>
      <c r="B43" s="66">
        <v>6</v>
      </c>
      <c r="C43" s="144" t="s">
        <v>478</v>
      </c>
      <c r="D43" s="358" t="s">
        <v>647</v>
      </c>
      <c r="E43" s="118" t="s">
        <v>646</v>
      </c>
      <c r="F43" s="118" t="s">
        <v>647</v>
      </c>
      <c r="G43" s="118" t="s">
        <v>249</v>
      </c>
      <c r="H43" s="118" t="s">
        <v>549</v>
      </c>
      <c r="I43" s="67"/>
      <c r="J43" s="118" t="s">
        <v>645</v>
      </c>
      <c r="K43" s="118" t="s">
        <v>309</v>
      </c>
      <c r="L43" s="68">
        <v>7</v>
      </c>
      <c r="M43" s="69">
        <v>3</v>
      </c>
      <c r="N43" s="70"/>
      <c r="O43" s="71">
        <v>4</v>
      </c>
      <c r="P43" s="72"/>
      <c r="Q43" s="73">
        <v>5</v>
      </c>
      <c r="R43" s="73">
        <v>9</v>
      </c>
      <c r="S43" s="74">
        <v>-4</v>
      </c>
      <c r="T43" s="355">
        <f t="shared" si="6"/>
        <v>9</v>
      </c>
      <c r="U43" s="355">
        <f t="shared" si="7"/>
        <v>6</v>
      </c>
    </row>
    <row r="44" spans="1:21" ht="15">
      <c r="A44" s="726"/>
      <c r="B44" s="66">
        <v>7</v>
      </c>
      <c r="C44" s="144" t="s">
        <v>122</v>
      </c>
      <c r="D44" s="358" t="s">
        <v>131</v>
      </c>
      <c r="E44" s="118" t="s">
        <v>167</v>
      </c>
      <c r="F44" s="118" t="s">
        <v>249</v>
      </c>
      <c r="G44" s="118" t="s">
        <v>169</v>
      </c>
      <c r="H44" s="118" t="s">
        <v>645</v>
      </c>
      <c r="I44" s="118" t="s">
        <v>646</v>
      </c>
      <c r="J44" s="67"/>
      <c r="K44" s="118" t="s">
        <v>535</v>
      </c>
      <c r="L44" s="68">
        <v>7</v>
      </c>
      <c r="M44" s="69">
        <v>2</v>
      </c>
      <c r="N44" s="70">
        <v>1</v>
      </c>
      <c r="O44" s="71">
        <v>4</v>
      </c>
      <c r="P44" s="72"/>
      <c r="Q44" s="73">
        <v>9</v>
      </c>
      <c r="R44" s="73">
        <v>13</v>
      </c>
      <c r="S44" s="74">
        <v>-4</v>
      </c>
      <c r="T44" s="355">
        <f t="shared" si="6"/>
        <v>7</v>
      </c>
      <c r="U44" s="355">
        <f t="shared" si="7"/>
        <v>5</v>
      </c>
    </row>
    <row r="45" spans="1:21" ht="15">
      <c r="A45" s="726"/>
      <c r="B45" s="66">
        <v>8</v>
      </c>
      <c r="C45" s="144" t="s">
        <v>45</v>
      </c>
      <c r="D45" s="358" t="s">
        <v>131</v>
      </c>
      <c r="E45" s="118" t="s">
        <v>646</v>
      </c>
      <c r="F45" s="118" t="s">
        <v>167</v>
      </c>
      <c r="G45" s="118" t="s">
        <v>647</v>
      </c>
      <c r="H45" s="118" t="s">
        <v>167</v>
      </c>
      <c r="I45" s="118" t="s">
        <v>647</v>
      </c>
      <c r="J45" s="118" t="s">
        <v>535</v>
      </c>
      <c r="K45" s="67"/>
      <c r="L45" s="68">
        <v>7</v>
      </c>
      <c r="M45" s="69">
        <v>2</v>
      </c>
      <c r="N45" s="70">
        <v>1</v>
      </c>
      <c r="O45" s="71">
        <v>4</v>
      </c>
      <c r="P45" s="72"/>
      <c r="Q45" s="73">
        <v>6</v>
      </c>
      <c r="R45" s="73">
        <v>13</v>
      </c>
      <c r="S45" s="74">
        <v>-7</v>
      </c>
      <c r="T45" s="355">
        <f t="shared" si="6"/>
        <v>7</v>
      </c>
      <c r="U45" s="355">
        <f t="shared" si="7"/>
        <v>5</v>
      </c>
    </row>
    <row r="47" s="148" customFormat="1" ht="15.75" customHeight="1" hidden="1" thickBot="1">
      <c r="O47" s="148" t="s">
        <v>213</v>
      </c>
    </row>
    <row r="48" spans="2:26" s="148" customFormat="1" ht="15.75" customHeight="1" hidden="1" thickBot="1">
      <c r="B48" s="149" t="s">
        <v>171</v>
      </c>
      <c r="C48" s="150" t="s">
        <v>172</v>
      </c>
      <c r="D48" s="151" t="s">
        <v>0</v>
      </c>
      <c r="E48" s="150" t="s">
        <v>173</v>
      </c>
      <c r="F48" s="723" t="s">
        <v>174</v>
      </c>
      <c r="G48" s="724"/>
      <c r="H48" s="725"/>
      <c r="I48" s="723" t="s">
        <v>175</v>
      </c>
      <c r="J48" s="724"/>
      <c r="K48" s="725"/>
      <c r="L48" s="152" t="s">
        <v>176</v>
      </c>
      <c r="M48" s="153"/>
      <c r="N48" s="153"/>
      <c r="O48" s="322" t="s">
        <v>0</v>
      </c>
      <c r="P48" s="727" t="s">
        <v>1</v>
      </c>
      <c r="Q48" s="728"/>
      <c r="R48" s="729"/>
      <c r="S48" s="154" t="s">
        <v>2</v>
      </c>
      <c r="T48" s="149" t="s">
        <v>3</v>
      </c>
      <c r="U48" s="150" t="s">
        <v>4</v>
      </c>
      <c r="V48" s="156" t="s">
        <v>6</v>
      </c>
      <c r="W48" s="156" t="s">
        <v>7</v>
      </c>
      <c r="X48" s="157" t="s">
        <v>212</v>
      </c>
      <c r="Y48" s="155" t="s">
        <v>8</v>
      </c>
      <c r="Z48" s="158" t="s">
        <v>9</v>
      </c>
    </row>
    <row r="49" spans="2:26" s="148" customFormat="1" ht="15.75" customHeight="1" hidden="1" thickBot="1">
      <c r="B49" s="159">
        <v>10</v>
      </c>
      <c r="C49" s="160" t="s">
        <v>177</v>
      </c>
      <c r="D49" s="160">
        <v>1</v>
      </c>
      <c r="E49" s="172" t="s">
        <v>303</v>
      </c>
      <c r="F49" s="180" t="s">
        <v>36</v>
      </c>
      <c r="G49" s="181"/>
      <c r="H49" s="182"/>
      <c r="I49" s="180" t="s">
        <v>15</v>
      </c>
      <c r="J49" s="198"/>
      <c r="K49" s="199"/>
      <c r="L49" s="173" t="s">
        <v>97</v>
      </c>
      <c r="M49" s="153"/>
      <c r="N49" s="153"/>
      <c r="O49" s="161">
        <v>1</v>
      </c>
      <c r="P49" s="207" t="s">
        <v>115</v>
      </c>
      <c r="Q49" s="208"/>
      <c r="R49" s="209"/>
      <c r="S49" s="226">
        <f aca="true" t="shared" si="8" ref="S49:S56">SUM(T49:V49)</f>
        <v>0</v>
      </c>
      <c r="T49" s="226"/>
      <c r="U49" s="226"/>
      <c r="V49" s="226"/>
      <c r="W49" s="226"/>
      <c r="X49" s="226"/>
      <c r="Y49" s="162">
        <f aca="true" t="shared" si="9" ref="Y49:Y86">W49-X49</f>
        <v>0</v>
      </c>
      <c r="Z49" s="163">
        <f aca="true" t="shared" si="10" ref="Z49:Z86">T49*3+U49</f>
        <v>0</v>
      </c>
    </row>
    <row r="50" spans="2:26" s="148" customFormat="1" ht="15" customHeight="1" hidden="1" thickBot="1">
      <c r="B50" s="164">
        <v>10</v>
      </c>
      <c r="C50" s="165" t="s">
        <v>177</v>
      </c>
      <c r="D50" s="165">
        <v>2</v>
      </c>
      <c r="E50" s="174" t="s">
        <v>304</v>
      </c>
      <c r="F50" s="183" t="s">
        <v>305</v>
      </c>
      <c r="G50" s="184"/>
      <c r="H50" s="185"/>
      <c r="I50" s="183" t="s">
        <v>306</v>
      </c>
      <c r="J50" s="200"/>
      <c r="K50" s="201"/>
      <c r="L50" s="175" t="s">
        <v>65</v>
      </c>
      <c r="M50" s="153"/>
      <c r="N50" s="153"/>
      <c r="O50" s="166">
        <v>2</v>
      </c>
      <c r="P50" s="207" t="s">
        <v>15</v>
      </c>
      <c r="Q50" s="208"/>
      <c r="R50" s="209"/>
      <c r="S50" s="101">
        <f t="shared" si="8"/>
        <v>0</v>
      </c>
      <c r="T50" s="101"/>
      <c r="U50" s="101"/>
      <c r="V50" s="101"/>
      <c r="W50" s="101"/>
      <c r="X50" s="101"/>
      <c r="Y50" s="162">
        <f t="shared" si="9"/>
        <v>0</v>
      </c>
      <c r="Z50" s="163">
        <f t="shared" si="10"/>
        <v>0</v>
      </c>
    </row>
    <row r="51" spans="2:26" s="148" customFormat="1" ht="15.75" customHeight="1" hidden="1" thickBot="1">
      <c r="B51" s="164">
        <v>10</v>
      </c>
      <c r="C51" s="165" t="s">
        <v>177</v>
      </c>
      <c r="D51" s="165">
        <v>3</v>
      </c>
      <c r="E51" s="174" t="s">
        <v>307</v>
      </c>
      <c r="F51" s="183" t="s">
        <v>11</v>
      </c>
      <c r="G51" s="184"/>
      <c r="H51" s="185"/>
      <c r="I51" s="183" t="s">
        <v>49</v>
      </c>
      <c r="J51" s="200"/>
      <c r="K51" s="201"/>
      <c r="L51" s="175" t="s">
        <v>68</v>
      </c>
      <c r="M51" s="153"/>
      <c r="N51" s="153"/>
      <c r="O51" s="166">
        <v>3</v>
      </c>
      <c r="P51" s="207" t="s">
        <v>225</v>
      </c>
      <c r="Q51" s="208"/>
      <c r="R51" s="209"/>
      <c r="S51" s="101">
        <f t="shared" si="8"/>
        <v>0</v>
      </c>
      <c r="T51" s="101"/>
      <c r="U51" s="101"/>
      <c r="V51" s="101"/>
      <c r="W51" s="101"/>
      <c r="X51" s="101"/>
      <c r="Y51" s="162">
        <f t="shared" si="9"/>
        <v>0</v>
      </c>
      <c r="Z51" s="163">
        <f t="shared" si="10"/>
        <v>0</v>
      </c>
    </row>
    <row r="52" spans="2:26" s="148" customFormat="1" ht="15.75" customHeight="1" hidden="1" thickBot="1">
      <c r="B52" s="164">
        <v>10</v>
      </c>
      <c r="C52" s="165" t="s">
        <v>177</v>
      </c>
      <c r="D52" s="165">
        <v>4</v>
      </c>
      <c r="E52" s="174" t="s">
        <v>308</v>
      </c>
      <c r="F52" s="183" t="s">
        <v>295</v>
      </c>
      <c r="G52" s="184"/>
      <c r="H52" s="185"/>
      <c r="I52" s="183" t="s">
        <v>28</v>
      </c>
      <c r="J52" s="200"/>
      <c r="K52" s="201"/>
      <c r="L52" s="175" t="s">
        <v>309</v>
      </c>
      <c r="M52" s="153"/>
      <c r="N52" s="153"/>
      <c r="O52" s="166">
        <v>4</v>
      </c>
      <c r="P52" s="207" t="s">
        <v>281</v>
      </c>
      <c r="Q52" s="208"/>
      <c r="R52" s="209"/>
      <c r="S52" s="167">
        <f t="shared" si="8"/>
        <v>0</v>
      </c>
      <c r="T52" s="167"/>
      <c r="U52" s="167"/>
      <c r="V52" s="167"/>
      <c r="W52" s="167"/>
      <c r="X52" s="167"/>
      <c r="Y52" s="162">
        <f t="shared" si="9"/>
        <v>0</v>
      </c>
      <c r="Z52" s="163">
        <f t="shared" si="10"/>
        <v>0</v>
      </c>
    </row>
    <row r="53" spans="2:26" s="148" customFormat="1" ht="15" customHeight="1" hidden="1" thickBot="1">
      <c r="B53" s="164">
        <v>10</v>
      </c>
      <c r="C53" s="165" t="s">
        <v>177</v>
      </c>
      <c r="D53" s="165">
        <v>5</v>
      </c>
      <c r="E53" s="174" t="s">
        <v>310</v>
      </c>
      <c r="F53" s="183" t="s">
        <v>50</v>
      </c>
      <c r="G53" s="184"/>
      <c r="H53" s="185"/>
      <c r="I53" s="183" t="s">
        <v>34</v>
      </c>
      <c r="J53" s="200"/>
      <c r="K53" s="201"/>
      <c r="L53" s="175" t="s">
        <v>168</v>
      </c>
      <c r="M53" s="153"/>
      <c r="N53" s="153"/>
      <c r="O53" s="166">
        <v>5</v>
      </c>
      <c r="P53" s="207" t="s">
        <v>286</v>
      </c>
      <c r="Q53" s="208"/>
      <c r="R53" s="209"/>
      <c r="S53" s="167">
        <f t="shared" si="8"/>
        <v>0</v>
      </c>
      <c r="T53" s="167"/>
      <c r="U53" s="167"/>
      <c r="V53" s="167"/>
      <c r="W53" s="167"/>
      <c r="X53" s="167"/>
      <c r="Y53" s="162">
        <f t="shared" si="9"/>
        <v>0</v>
      </c>
      <c r="Z53" s="163">
        <f t="shared" si="10"/>
        <v>0</v>
      </c>
    </row>
    <row r="54" spans="2:26" s="148" customFormat="1" ht="15" customHeight="1" hidden="1" thickBot="1">
      <c r="B54" s="164">
        <v>10</v>
      </c>
      <c r="C54" s="165" t="s">
        <v>177</v>
      </c>
      <c r="D54" s="165">
        <v>6</v>
      </c>
      <c r="E54" s="174" t="s">
        <v>311</v>
      </c>
      <c r="F54" s="183" t="s">
        <v>33</v>
      </c>
      <c r="G54" s="184"/>
      <c r="H54" s="185"/>
      <c r="I54" s="183" t="s">
        <v>312</v>
      </c>
      <c r="J54" s="200"/>
      <c r="K54" s="201"/>
      <c r="L54" s="175" t="s">
        <v>163</v>
      </c>
      <c r="M54" s="153"/>
      <c r="N54" s="153"/>
      <c r="O54" s="166">
        <v>6</v>
      </c>
      <c r="P54" s="207" t="s">
        <v>28</v>
      </c>
      <c r="Q54" s="208"/>
      <c r="R54" s="209"/>
      <c r="S54" s="101">
        <f t="shared" si="8"/>
        <v>0</v>
      </c>
      <c r="T54" s="101"/>
      <c r="U54" s="101"/>
      <c r="V54" s="101"/>
      <c r="W54" s="101"/>
      <c r="X54" s="101"/>
      <c r="Y54" s="162">
        <f t="shared" si="9"/>
        <v>0</v>
      </c>
      <c r="Z54" s="163">
        <f t="shared" si="10"/>
        <v>0</v>
      </c>
    </row>
    <row r="55" spans="2:26" ht="15" customHeight="1" hidden="1" thickBot="1">
      <c r="B55" s="69">
        <v>10</v>
      </c>
      <c r="C55" s="70" t="s">
        <v>177</v>
      </c>
      <c r="D55" s="70">
        <v>7</v>
      </c>
      <c r="E55" s="174" t="s">
        <v>313</v>
      </c>
      <c r="F55" s="186" t="s">
        <v>314</v>
      </c>
      <c r="G55" s="187"/>
      <c r="H55" s="188"/>
      <c r="I55" s="186" t="s">
        <v>38</v>
      </c>
      <c r="J55" s="202"/>
      <c r="K55" s="203"/>
      <c r="L55" s="175" t="s">
        <v>35</v>
      </c>
      <c r="O55" s="102">
        <v>7</v>
      </c>
      <c r="P55" s="207" t="s">
        <v>289</v>
      </c>
      <c r="Q55" s="208"/>
      <c r="R55" s="209"/>
      <c r="S55" s="167">
        <f t="shared" si="8"/>
        <v>0</v>
      </c>
      <c r="T55" s="167"/>
      <c r="U55" s="167"/>
      <c r="V55" s="167"/>
      <c r="W55" s="167"/>
      <c r="X55" s="167"/>
      <c r="Y55" s="162">
        <f t="shared" si="9"/>
        <v>0</v>
      </c>
      <c r="Z55" s="163">
        <f t="shared" si="10"/>
        <v>0</v>
      </c>
    </row>
    <row r="56" spans="2:26" ht="15" customHeight="1" hidden="1" thickBot="1">
      <c r="B56" s="69">
        <v>10</v>
      </c>
      <c r="C56" s="70" t="s">
        <v>177</v>
      </c>
      <c r="D56" s="70">
        <v>8</v>
      </c>
      <c r="E56" s="174" t="s">
        <v>315</v>
      </c>
      <c r="F56" s="186" t="s">
        <v>46</v>
      </c>
      <c r="G56" s="187"/>
      <c r="H56" s="188"/>
      <c r="I56" s="186" t="s">
        <v>18</v>
      </c>
      <c r="J56" s="202"/>
      <c r="K56" s="203"/>
      <c r="L56" s="175" t="s">
        <v>106</v>
      </c>
      <c r="O56" s="102">
        <v>8</v>
      </c>
      <c r="P56" s="207" t="s">
        <v>298</v>
      </c>
      <c r="Q56" s="208"/>
      <c r="R56" s="209"/>
      <c r="S56" s="101">
        <f t="shared" si="8"/>
        <v>0</v>
      </c>
      <c r="T56" s="101"/>
      <c r="U56" s="101"/>
      <c r="V56" s="101"/>
      <c r="W56" s="101"/>
      <c r="X56" s="101"/>
      <c r="Y56" s="162">
        <f t="shared" si="9"/>
        <v>0</v>
      </c>
      <c r="Z56" s="163">
        <f t="shared" si="10"/>
        <v>0</v>
      </c>
    </row>
    <row r="57" spans="2:26" ht="15.75" customHeight="1" hidden="1" thickBot="1">
      <c r="B57" s="69">
        <v>10</v>
      </c>
      <c r="C57" s="70" t="s">
        <v>178</v>
      </c>
      <c r="D57" s="70">
        <v>9</v>
      </c>
      <c r="E57" s="176" t="s">
        <v>316</v>
      </c>
      <c r="F57" s="189" t="s">
        <v>30</v>
      </c>
      <c r="G57" s="190"/>
      <c r="H57" s="191"/>
      <c r="I57" s="189" t="s">
        <v>24</v>
      </c>
      <c r="J57" s="190"/>
      <c r="K57" s="204"/>
      <c r="L57" s="175" t="s">
        <v>66</v>
      </c>
      <c r="O57" s="102">
        <v>9</v>
      </c>
      <c r="P57" s="207" t="s">
        <v>300</v>
      </c>
      <c r="Q57" s="208"/>
      <c r="R57" s="209"/>
      <c r="S57" s="101">
        <f aca="true" t="shared" si="11" ref="S57:S86">SUM(T57:V57)</f>
        <v>0</v>
      </c>
      <c r="T57" s="101"/>
      <c r="U57" s="101"/>
      <c r="V57" s="101"/>
      <c r="W57" s="101"/>
      <c r="X57" s="101"/>
      <c r="Y57" s="162">
        <f t="shared" si="9"/>
        <v>0</v>
      </c>
      <c r="Z57" s="163">
        <f t="shared" si="10"/>
        <v>0</v>
      </c>
    </row>
    <row r="58" spans="2:26" ht="15" hidden="1">
      <c r="B58" s="69">
        <v>10</v>
      </c>
      <c r="C58" s="70" t="s">
        <v>178</v>
      </c>
      <c r="D58" s="70">
        <v>10</v>
      </c>
      <c r="E58" s="176" t="s">
        <v>317</v>
      </c>
      <c r="F58" s="189" t="s">
        <v>284</v>
      </c>
      <c r="G58" s="190"/>
      <c r="H58" s="191"/>
      <c r="I58" s="189" t="s">
        <v>29</v>
      </c>
      <c r="J58" s="190"/>
      <c r="K58" s="204"/>
      <c r="L58" s="175" t="s">
        <v>69</v>
      </c>
      <c r="O58" s="102">
        <v>10</v>
      </c>
      <c r="P58" s="207" t="s">
        <v>279</v>
      </c>
      <c r="Q58" s="208"/>
      <c r="R58" s="209"/>
      <c r="S58" s="101">
        <f t="shared" si="11"/>
        <v>0</v>
      </c>
      <c r="T58" s="101"/>
      <c r="U58" s="101"/>
      <c r="V58" s="101"/>
      <c r="W58" s="101"/>
      <c r="X58" s="101"/>
      <c r="Y58" s="162">
        <f t="shared" si="9"/>
        <v>0</v>
      </c>
      <c r="Z58" s="163">
        <f t="shared" si="10"/>
        <v>0</v>
      </c>
    </row>
    <row r="59" spans="2:26" ht="15" hidden="1">
      <c r="B59" s="69">
        <v>10</v>
      </c>
      <c r="C59" s="70" t="s">
        <v>178</v>
      </c>
      <c r="D59" s="70">
        <v>11</v>
      </c>
      <c r="E59" s="176" t="s">
        <v>318</v>
      </c>
      <c r="F59" s="189" t="s">
        <v>123</v>
      </c>
      <c r="G59" s="190"/>
      <c r="H59" s="191"/>
      <c r="I59" s="189" t="s">
        <v>293</v>
      </c>
      <c r="J59" s="190"/>
      <c r="K59" s="204"/>
      <c r="L59" s="175" t="s">
        <v>22</v>
      </c>
      <c r="O59" s="102">
        <v>11</v>
      </c>
      <c r="P59" s="207" t="s">
        <v>295</v>
      </c>
      <c r="Q59" s="208"/>
      <c r="R59" s="209"/>
      <c r="S59" s="101">
        <f t="shared" si="11"/>
        <v>0</v>
      </c>
      <c r="T59" s="101"/>
      <c r="U59" s="101"/>
      <c r="V59" s="101"/>
      <c r="W59" s="101"/>
      <c r="X59" s="101"/>
      <c r="Y59" s="162">
        <f t="shared" si="9"/>
        <v>0</v>
      </c>
      <c r="Z59" s="163">
        <f t="shared" si="10"/>
        <v>0</v>
      </c>
    </row>
    <row r="60" spans="2:26" ht="15" customHeight="1" hidden="1" thickBot="1">
      <c r="B60" s="69">
        <v>10</v>
      </c>
      <c r="C60" s="70" t="s">
        <v>178</v>
      </c>
      <c r="D60" s="70">
        <v>12</v>
      </c>
      <c r="E60" s="176" t="s">
        <v>319</v>
      </c>
      <c r="F60" s="189" t="s">
        <v>296</v>
      </c>
      <c r="G60" s="190"/>
      <c r="H60" s="191"/>
      <c r="I60" s="189" t="s">
        <v>41</v>
      </c>
      <c r="J60" s="190"/>
      <c r="K60" s="204"/>
      <c r="L60" s="175" t="s">
        <v>251</v>
      </c>
      <c r="O60" s="102">
        <v>12</v>
      </c>
      <c r="P60" s="207" t="s">
        <v>277</v>
      </c>
      <c r="Q60" s="208"/>
      <c r="R60" s="209"/>
      <c r="S60" s="101">
        <f t="shared" si="11"/>
        <v>0</v>
      </c>
      <c r="T60" s="101"/>
      <c r="U60" s="101"/>
      <c r="V60" s="101"/>
      <c r="W60" s="101"/>
      <c r="X60" s="101"/>
      <c r="Y60" s="162">
        <f t="shared" si="9"/>
        <v>0</v>
      </c>
      <c r="Z60" s="163">
        <f t="shared" si="10"/>
        <v>0</v>
      </c>
    </row>
    <row r="61" spans="2:26" ht="15" customHeight="1" hidden="1" thickBot="1">
      <c r="B61" s="69">
        <v>10</v>
      </c>
      <c r="C61" s="70" t="s">
        <v>178</v>
      </c>
      <c r="D61" s="70">
        <v>13</v>
      </c>
      <c r="E61" s="176" t="s">
        <v>320</v>
      </c>
      <c r="F61" s="189" t="s">
        <v>321</v>
      </c>
      <c r="G61" s="190"/>
      <c r="H61" s="191"/>
      <c r="I61" s="189" t="s">
        <v>322</v>
      </c>
      <c r="J61" s="190"/>
      <c r="K61" s="204"/>
      <c r="L61" s="175" t="s">
        <v>22</v>
      </c>
      <c r="O61" s="102">
        <v>13</v>
      </c>
      <c r="P61" s="207" t="s">
        <v>34</v>
      </c>
      <c r="Q61" s="208"/>
      <c r="R61" s="209"/>
      <c r="S61" s="101">
        <f t="shared" si="11"/>
        <v>0</v>
      </c>
      <c r="T61" s="101"/>
      <c r="U61" s="101"/>
      <c r="V61" s="101"/>
      <c r="W61" s="101"/>
      <c r="X61" s="101"/>
      <c r="Y61" s="162">
        <f t="shared" si="9"/>
        <v>0</v>
      </c>
      <c r="Z61" s="163">
        <f t="shared" si="10"/>
        <v>0</v>
      </c>
    </row>
    <row r="62" spans="2:26" ht="15" customHeight="1" hidden="1" thickBot="1">
      <c r="B62" s="69">
        <v>10</v>
      </c>
      <c r="C62" s="70" t="s">
        <v>178</v>
      </c>
      <c r="D62" s="70">
        <v>14</v>
      </c>
      <c r="E62" s="176" t="s">
        <v>323</v>
      </c>
      <c r="F62" s="189" t="s">
        <v>297</v>
      </c>
      <c r="G62" s="190"/>
      <c r="H62" s="191"/>
      <c r="I62" s="189" t="s">
        <v>324</v>
      </c>
      <c r="J62" s="190"/>
      <c r="K62" s="204"/>
      <c r="L62" s="175" t="s">
        <v>12</v>
      </c>
      <c r="M62" s="99"/>
      <c r="O62" s="102">
        <v>14</v>
      </c>
      <c r="P62" s="207" t="s">
        <v>285</v>
      </c>
      <c r="Q62" s="208"/>
      <c r="R62" s="209"/>
      <c r="S62" s="101">
        <f t="shared" si="11"/>
        <v>0</v>
      </c>
      <c r="T62" s="101"/>
      <c r="U62" s="101"/>
      <c r="V62" s="101"/>
      <c r="W62" s="101"/>
      <c r="X62" s="101"/>
      <c r="Y62" s="162">
        <f t="shared" si="9"/>
        <v>0</v>
      </c>
      <c r="Z62" s="163">
        <f t="shared" si="10"/>
        <v>0</v>
      </c>
    </row>
    <row r="63" spans="2:26" ht="15.75" customHeight="1" hidden="1" thickBot="1">
      <c r="B63" s="69">
        <v>10</v>
      </c>
      <c r="C63" s="70" t="s">
        <v>178</v>
      </c>
      <c r="D63" s="70">
        <v>15</v>
      </c>
      <c r="E63" s="176" t="s">
        <v>325</v>
      </c>
      <c r="F63" s="189" t="s">
        <v>283</v>
      </c>
      <c r="G63" s="190"/>
      <c r="H63" s="191"/>
      <c r="I63" s="189" t="s">
        <v>326</v>
      </c>
      <c r="J63" s="190"/>
      <c r="K63" s="204"/>
      <c r="L63" s="175" t="s">
        <v>65</v>
      </c>
      <c r="O63" s="102">
        <v>15</v>
      </c>
      <c r="P63" s="207" t="s">
        <v>36</v>
      </c>
      <c r="Q63" s="208"/>
      <c r="R63" s="209"/>
      <c r="S63" s="167">
        <f t="shared" si="11"/>
        <v>0</v>
      </c>
      <c r="T63" s="167"/>
      <c r="U63" s="167"/>
      <c r="V63" s="167"/>
      <c r="W63" s="167"/>
      <c r="X63" s="167"/>
      <c r="Y63" s="162">
        <f t="shared" si="9"/>
        <v>0</v>
      </c>
      <c r="Z63" s="163">
        <f t="shared" si="10"/>
        <v>0</v>
      </c>
    </row>
    <row r="64" spans="2:26" ht="15.75" customHeight="1" hidden="1" thickBot="1">
      <c r="B64" s="69">
        <v>10</v>
      </c>
      <c r="C64" s="70" t="s">
        <v>178</v>
      </c>
      <c r="D64" s="70">
        <v>16</v>
      </c>
      <c r="E64" s="176" t="s">
        <v>327</v>
      </c>
      <c r="F64" s="189" t="s">
        <v>125</v>
      </c>
      <c r="G64" s="190"/>
      <c r="H64" s="191"/>
      <c r="I64" s="189" t="s">
        <v>21</v>
      </c>
      <c r="J64" s="190"/>
      <c r="K64" s="204"/>
      <c r="L64" s="175" t="s">
        <v>103</v>
      </c>
      <c r="O64" s="102">
        <v>16</v>
      </c>
      <c r="P64" s="207" t="s">
        <v>33</v>
      </c>
      <c r="Q64" s="208"/>
      <c r="R64" s="209"/>
      <c r="S64" s="101">
        <f t="shared" si="11"/>
        <v>0</v>
      </c>
      <c r="T64" s="101"/>
      <c r="U64" s="101"/>
      <c r="V64" s="101"/>
      <c r="W64" s="101"/>
      <c r="X64" s="101"/>
      <c r="Y64" s="162">
        <f t="shared" si="9"/>
        <v>0</v>
      </c>
      <c r="Z64" s="163">
        <f t="shared" si="10"/>
        <v>0</v>
      </c>
    </row>
    <row r="65" spans="2:26" ht="15" customHeight="1" hidden="1" thickBot="1">
      <c r="B65" s="69">
        <v>10</v>
      </c>
      <c r="C65" s="70" t="s">
        <v>179</v>
      </c>
      <c r="D65" s="70">
        <v>17</v>
      </c>
      <c r="E65" s="177" t="s">
        <v>328</v>
      </c>
      <c r="F65" s="192" t="s">
        <v>32</v>
      </c>
      <c r="G65" s="193"/>
      <c r="H65" s="194"/>
      <c r="I65" s="192" t="s">
        <v>17</v>
      </c>
      <c r="J65" s="193"/>
      <c r="K65" s="205"/>
      <c r="L65" s="175" t="s">
        <v>134</v>
      </c>
      <c r="O65" s="102">
        <v>17</v>
      </c>
      <c r="P65" s="207" t="s">
        <v>297</v>
      </c>
      <c r="Q65" s="208"/>
      <c r="R65" s="209"/>
      <c r="S65" s="101">
        <f t="shared" si="11"/>
        <v>0</v>
      </c>
      <c r="T65" s="101"/>
      <c r="U65" s="101"/>
      <c r="V65" s="101"/>
      <c r="W65" s="101"/>
      <c r="X65" s="101"/>
      <c r="Y65" s="162">
        <f t="shared" si="9"/>
        <v>0</v>
      </c>
      <c r="Z65" s="163">
        <f t="shared" si="10"/>
        <v>0</v>
      </c>
    </row>
    <row r="66" spans="2:26" ht="15" customHeight="1" hidden="1" thickBot="1">
      <c r="B66" s="95">
        <v>10</v>
      </c>
      <c r="C66" s="96" t="s">
        <v>179</v>
      </c>
      <c r="D66" s="96">
        <v>18</v>
      </c>
      <c r="E66" s="178" t="s">
        <v>329</v>
      </c>
      <c r="F66" s="195" t="s">
        <v>13</v>
      </c>
      <c r="G66" s="196"/>
      <c r="H66" s="197"/>
      <c r="I66" s="195" t="s">
        <v>52</v>
      </c>
      <c r="J66" s="196"/>
      <c r="K66" s="206"/>
      <c r="L66" s="179" t="s">
        <v>22</v>
      </c>
      <c r="O66" s="102">
        <v>18</v>
      </c>
      <c r="P66" s="207" t="s">
        <v>29</v>
      </c>
      <c r="Q66" s="208"/>
      <c r="R66" s="209"/>
      <c r="S66" s="101">
        <f t="shared" si="11"/>
        <v>0</v>
      </c>
      <c r="T66" s="101"/>
      <c r="U66" s="101"/>
      <c r="V66" s="101"/>
      <c r="W66" s="101"/>
      <c r="X66" s="101"/>
      <c r="Y66" s="162">
        <f t="shared" si="9"/>
        <v>0</v>
      </c>
      <c r="Z66" s="163">
        <f t="shared" si="10"/>
        <v>0</v>
      </c>
    </row>
    <row r="67" spans="2:26" ht="15" customHeight="1" hidden="1" thickBot="1">
      <c r="B67" s="93">
        <v>11</v>
      </c>
      <c r="C67" s="94" t="s">
        <v>180</v>
      </c>
      <c r="D67" s="94">
        <v>19</v>
      </c>
      <c r="E67" s="172" t="s">
        <v>331</v>
      </c>
      <c r="F67" s="730" t="s">
        <v>15</v>
      </c>
      <c r="G67" s="731"/>
      <c r="H67" s="732"/>
      <c r="I67" s="324" t="s">
        <v>305</v>
      </c>
      <c r="J67" s="214"/>
      <c r="K67" s="215"/>
      <c r="L67" s="173" t="s">
        <v>104</v>
      </c>
      <c r="O67" s="102">
        <v>19</v>
      </c>
      <c r="P67" s="207" t="s">
        <v>291</v>
      </c>
      <c r="Q67" s="208"/>
      <c r="R67" s="209"/>
      <c r="S67" s="101">
        <f t="shared" si="11"/>
        <v>0</v>
      </c>
      <c r="T67" s="101"/>
      <c r="U67" s="101"/>
      <c r="V67" s="101"/>
      <c r="W67" s="101"/>
      <c r="X67" s="101"/>
      <c r="Y67" s="162">
        <f t="shared" si="9"/>
        <v>0</v>
      </c>
      <c r="Z67" s="163">
        <f t="shared" si="10"/>
        <v>0</v>
      </c>
    </row>
    <row r="68" spans="2:26" ht="15" customHeight="1" hidden="1" thickBot="1">
      <c r="B68" s="69">
        <v>11</v>
      </c>
      <c r="C68" s="70" t="s">
        <v>180</v>
      </c>
      <c r="D68" s="70">
        <v>20</v>
      </c>
      <c r="E68" s="174" t="s">
        <v>332</v>
      </c>
      <c r="F68" s="720" t="s">
        <v>49</v>
      </c>
      <c r="G68" s="721"/>
      <c r="H68" s="722"/>
      <c r="I68" s="325" t="s">
        <v>28</v>
      </c>
      <c r="J68" s="216"/>
      <c r="K68" s="217"/>
      <c r="L68" s="175" t="s">
        <v>168</v>
      </c>
      <c r="O68" s="102">
        <v>20</v>
      </c>
      <c r="P68" s="207" t="s">
        <v>125</v>
      </c>
      <c r="Q68" s="208"/>
      <c r="R68" s="209"/>
      <c r="S68" s="101">
        <f t="shared" si="11"/>
        <v>0</v>
      </c>
      <c r="T68" s="101"/>
      <c r="U68" s="101"/>
      <c r="V68" s="101"/>
      <c r="W68" s="101"/>
      <c r="X68" s="101"/>
      <c r="Y68" s="162">
        <f t="shared" si="9"/>
        <v>0</v>
      </c>
      <c r="Z68" s="163">
        <f t="shared" si="10"/>
        <v>0</v>
      </c>
    </row>
    <row r="69" spans="2:26" ht="15.75" customHeight="1" hidden="1" thickBot="1">
      <c r="B69" s="69">
        <v>11</v>
      </c>
      <c r="C69" s="70" t="s">
        <v>180</v>
      </c>
      <c r="D69" s="70">
        <v>21</v>
      </c>
      <c r="E69" s="174" t="s">
        <v>333</v>
      </c>
      <c r="F69" s="212" t="s">
        <v>50</v>
      </c>
      <c r="G69" s="212"/>
      <c r="H69" s="212"/>
      <c r="I69" s="325" t="s">
        <v>312</v>
      </c>
      <c r="J69" s="216"/>
      <c r="K69" s="217"/>
      <c r="L69" s="175" t="s">
        <v>27</v>
      </c>
      <c r="O69" s="102">
        <v>21</v>
      </c>
      <c r="P69" s="207" t="s">
        <v>293</v>
      </c>
      <c r="Q69" s="208"/>
      <c r="R69" s="209"/>
      <c r="S69" s="101">
        <f t="shared" si="11"/>
        <v>0</v>
      </c>
      <c r="T69" s="101"/>
      <c r="U69" s="101"/>
      <c r="V69" s="101"/>
      <c r="W69" s="101"/>
      <c r="X69" s="101"/>
      <c r="Y69" s="162">
        <f t="shared" si="9"/>
        <v>0</v>
      </c>
      <c r="Z69" s="163">
        <f t="shared" si="10"/>
        <v>0</v>
      </c>
    </row>
    <row r="70" spans="2:26" ht="15" hidden="1">
      <c r="B70" s="69">
        <v>11</v>
      </c>
      <c r="C70" s="70" t="s">
        <v>180</v>
      </c>
      <c r="D70" s="70">
        <v>22</v>
      </c>
      <c r="E70" s="174" t="s">
        <v>334</v>
      </c>
      <c r="F70" s="212" t="s">
        <v>314</v>
      </c>
      <c r="G70" s="212"/>
      <c r="H70" s="212"/>
      <c r="I70" s="325" t="s">
        <v>46</v>
      </c>
      <c r="J70" s="216"/>
      <c r="K70" s="217"/>
      <c r="L70" s="175" t="s">
        <v>104</v>
      </c>
      <c r="O70" s="102">
        <v>22</v>
      </c>
      <c r="P70" s="207" t="s">
        <v>301</v>
      </c>
      <c r="Q70" s="208"/>
      <c r="R70" s="209"/>
      <c r="S70" s="101">
        <f t="shared" si="11"/>
        <v>0</v>
      </c>
      <c r="T70" s="101"/>
      <c r="U70" s="101"/>
      <c r="V70" s="101"/>
      <c r="W70" s="101"/>
      <c r="X70" s="101"/>
      <c r="Y70" s="162">
        <f t="shared" si="9"/>
        <v>0</v>
      </c>
      <c r="Z70" s="163">
        <f t="shared" si="10"/>
        <v>0</v>
      </c>
    </row>
    <row r="71" spans="2:26" ht="15" hidden="1">
      <c r="B71" s="69">
        <v>11</v>
      </c>
      <c r="C71" s="70" t="s">
        <v>181</v>
      </c>
      <c r="D71" s="70">
        <v>23</v>
      </c>
      <c r="E71" s="176" t="s">
        <v>335</v>
      </c>
      <c r="F71" s="733" t="s">
        <v>36</v>
      </c>
      <c r="G71" s="734"/>
      <c r="H71" s="735"/>
      <c r="I71" s="323" t="s">
        <v>306</v>
      </c>
      <c r="J71" s="218"/>
      <c r="K71" s="219"/>
      <c r="L71" s="175" t="s">
        <v>349</v>
      </c>
      <c r="O71" s="102">
        <v>23</v>
      </c>
      <c r="P71" s="207" t="s">
        <v>299</v>
      </c>
      <c r="Q71" s="208"/>
      <c r="R71" s="209"/>
      <c r="S71" s="167">
        <f t="shared" si="11"/>
        <v>0</v>
      </c>
      <c r="T71" s="167"/>
      <c r="U71" s="167"/>
      <c r="V71" s="167"/>
      <c r="W71" s="167"/>
      <c r="X71" s="167"/>
      <c r="Y71" s="162">
        <f t="shared" si="9"/>
        <v>0</v>
      </c>
      <c r="Z71" s="163">
        <f t="shared" si="10"/>
        <v>0</v>
      </c>
    </row>
    <row r="72" spans="2:26" ht="15" customHeight="1" hidden="1" thickBot="1">
      <c r="B72" s="69">
        <v>11</v>
      </c>
      <c r="C72" s="70" t="s">
        <v>181</v>
      </c>
      <c r="D72" s="70">
        <v>24</v>
      </c>
      <c r="E72" s="176" t="s">
        <v>336</v>
      </c>
      <c r="F72" s="710" t="s">
        <v>11</v>
      </c>
      <c r="G72" s="711"/>
      <c r="H72" s="712"/>
      <c r="I72" s="323" t="s">
        <v>295</v>
      </c>
      <c r="J72" s="218"/>
      <c r="K72" s="219"/>
      <c r="L72" s="175" t="s">
        <v>51</v>
      </c>
      <c r="O72" s="102">
        <v>24</v>
      </c>
      <c r="P72" s="207" t="s">
        <v>283</v>
      </c>
      <c r="Q72" s="208"/>
      <c r="R72" s="209"/>
      <c r="S72" s="167">
        <f t="shared" si="11"/>
        <v>0</v>
      </c>
      <c r="T72" s="167"/>
      <c r="U72" s="167"/>
      <c r="V72" s="167"/>
      <c r="W72" s="167"/>
      <c r="X72" s="167"/>
      <c r="Y72" s="162">
        <f t="shared" si="9"/>
        <v>0</v>
      </c>
      <c r="Z72" s="163">
        <f t="shared" si="10"/>
        <v>0</v>
      </c>
    </row>
    <row r="73" spans="2:26" ht="15" customHeight="1" hidden="1" thickBot="1">
      <c r="B73" s="69">
        <v>11</v>
      </c>
      <c r="C73" s="70" t="s">
        <v>181</v>
      </c>
      <c r="D73" s="70">
        <v>25</v>
      </c>
      <c r="E73" s="176" t="s">
        <v>337</v>
      </c>
      <c r="F73" s="710" t="s">
        <v>34</v>
      </c>
      <c r="G73" s="711"/>
      <c r="H73" s="712"/>
      <c r="I73" s="323" t="s">
        <v>33</v>
      </c>
      <c r="J73" s="218"/>
      <c r="K73" s="219"/>
      <c r="L73" s="175" t="s">
        <v>168</v>
      </c>
      <c r="O73" s="102">
        <v>25</v>
      </c>
      <c r="P73" s="207" t="s">
        <v>302</v>
      </c>
      <c r="Q73" s="208"/>
      <c r="R73" s="209"/>
      <c r="S73" s="101">
        <f t="shared" si="11"/>
        <v>0</v>
      </c>
      <c r="T73" s="101"/>
      <c r="U73" s="101"/>
      <c r="V73" s="101"/>
      <c r="W73" s="101"/>
      <c r="X73" s="101"/>
      <c r="Y73" s="162">
        <f t="shared" si="9"/>
        <v>0</v>
      </c>
      <c r="Z73" s="163">
        <f t="shared" si="10"/>
        <v>0</v>
      </c>
    </row>
    <row r="74" spans="2:26" ht="15" customHeight="1" hidden="1" thickBot="1">
      <c r="B74" s="69">
        <v>11</v>
      </c>
      <c r="C74" s="70" t="s">
        <v>181</v>
      </c>
      <c r="D74" s="70">
        <v>26</v>
      </c>
      <c r="E74" s="176" t="s">
        <v>338</v>
      </c>
      <c r="F74" s="710" t="s">
        <v>38</v>
      </c>
      <c r="G74" s="711"/>
      <c r="H74" s="712"/>
      <c r="I74" s="323" t="s">
        <v>18</v>
      </c>
      <c r="J74" s="218"/>
      <c r="K74" s="219"/>
      <c r="L74" s="175" t="s">
        <v>14</v>
      </c>
      <c r="O74" s="102">
        <v>26</v>
      </c>
      <c r="P74" s="207" t="s">
        <v>24</v>
      </c>
      <c r="Q74" s="208"/>
      <c r="R74" s="209"/>
      <c r="S74" s="101">
        <f t="shared" si="11"/>
        <v>0</v>
      </c>
      <c r="T74" s="101"/>
      <c r="U74" s="101"/>
      <c r="V74" s="101"/>
      <c r="W74" s="101"/>
      <c r="X74" s="101"/>
      <c r="Y74" s="162">
        <f t="shared" si="9"/>
        <v>0</v>
      </c>
      <c r="Z74" s="163">
        <f t="shared" si="10"/>
        <v>0</v>
      </c>
    </row>
    <row r="75" spans="2:26" ht="15.75" customHeight="1" hidden="1" thickBot="1">
      <c r="B75" s="69">
        <v>11</v>
      </c>
      <c r="C75" s="70" t="s">
        <v>182</v>
      </c>
      <c r="D75" s="70">
        <v>27</v>
      </c>
      <c r="E75" s="211" t="s">
        <v>339</v>
      </c>
      <c r="F75" s="213" t="s">
        <v>30</v>
      </c>
      <c r="G75" s="213"/>
      <c r="H75" s="213"/>
      <c r="I75" s="224" t="s">
        <v>29</v>
      </c>
      <c r="J75" s="216"/>
      <c r="K75" s="217"/>
      <c r="L75" s="175" t="s">
        <v>100</v>
      </c>
      <c r="O75" s="102">
        <v>27</v>
      </c>
      <c r="P75" s="207" t="s">
        <v>227</v>
      </c>
      <c r="Q75" s="208"/>
      <c r="R75" s="209"/>
      <c r="S75" s="101">
        <f t="shared" si="11"/>
        <v>0</v>
      </c>
      <c r="T75" s="101"/>
      <c r="U75" s="101"/>
      <c r="V75" s="101"/>
      <c r="W75" s="101"/>
      <c r="X75" s="101"/>
      <c r="Y75" s="162">
        <f t="shared" si="9"/>
        <v>0</v>
      </c>
      <c r="Z75" s="163">
        <f t="shared" si="10"/>
        <v>0</v>
      </c>
    </row>
    <row r="76" spans="2:26" ht="15.75" customHeight="1" hidden="1" thickBot="1">
      <c r="B76" s="69">
        <v>11</v>
      </c>
      <c r="C76" s="70" t="s">
        <v>182</v>
      </c>
      <c r="D76" s="70">
        <v>28</v>
      </c>
      <c r="E76" s="174" t="s">
        <v>340</v>
      </c>
      <c r="F76" s="212" t="s">
        <v>293</v>
      </c>
      <c r="G76" s="212"/>
      <c r="H76" s="212"/>
      <c r="I76" s="325" t="s">
        <v>41</v>
      </c>
      <c r="J76" s="216"/>
      <c r="K76" s="217"/>
      <c r="L76" s="175" t="s">
        <v>51</v>
      </c>
      <c r="O76" s="102">
        <v>28</v>
      </c>
      <c r="P76" s="207" t="s">
        <v>123</v>
      </c>
      <c r="Q76" s="208"/>
      <c r="R76" s="209"/>
      <c r="S76" s="101">
        <f t="shared" si="11"/>
        <v>0</v>
      </c>
      <c r="T76" s="101"/>
      <c r="U76" s="101"/>
      <c r="V76" s="101"/>
      <c r="W76" s="101"/>
      <c r="X76" s="101"/>
      <c r="Y76" s="162">
        <f t="shared" si="9"/>
        <v>0</v>
      </c>
      <c r="Z76" s="163">
        <f t="shared" si="10"/>
        <v>0</v>
      </c>
    </row>
    <row r="77" spans="2:26" ht="15" customHeight="1" hidden="1" thickBot="1">
      <c r="B77" s="69">
        <v>11</v>
      </c>
      <c r="C77" s="70" t="s">
        <v>182</v>
      </c>
      <c r="D77" s="70">
        <v>29</v>
      </c>
      <c r="E77" s="174" t="s">
        <v>341</v>
      </c>
      <c r="F77" s="212" t="s">
        <v>322</v>
      </c>
      <c r="G77" s="212"/>
      <c r="H77" s="212"/>
      <c r="I77" s="325" t="s">
        <v>297</v>
      </c>
      <c r="J77" s="216"/>
      <c r="K77" s="217"/>
      <c r="L77" s="175" t="s">
        <v>64</v>
      </c>
      <c r="O77" s="102">
        <v>29</v>
      </c>
      <c r="P77" s="207" t="s">
        <v>287</v>
      </c>
      <c r="Q77" s="208"/>
      <c r="R77" s="209"/>
      <c r="S77" s="101">
        <f t="shared" si="11"/>
        <v>0</v>
      </c>
      <c r="T77" s="101"/>
      <c r="U77" s="101"/>
      <c r="V77" s="101"/>
      <c r="W77" s="101"/>
      <c r="X77" s="101"/>
      <c r="Y77" s="162">
        <f t="shared" si="9"/>
        <v>0</v>
      </c>
      <c r="Z77" s="163">
        <f t="shared" si="10"/>
        <v>0</v>
      </c>
    </row>
    <row r="78" spans="2:26" ht="15" customHeight="1" hidden="1" thickBot="1">
      <c r="B78" s="69">
        <v>11</v>
      </c>
      <c r="C78" s="70" t="s">
        <v>182</v>
      </c>
      <c r="D78" s="70">
        <v>30</v>
      </c>
      <c r="E78" s="174" t="s">
        <v>342</v>
      </c>
      <c r="F78" s="720" t="s">
        <v>326</v>
      </c>
      <c r="G78" s="721"/>
      <c r="H78" s="722"/>
      <c r="I78" s="325" t="s">
        <v>125</v>
      </c>
      <c r="J78" s="216"/>
      <c r="K78" s="217"/>
      <c r="L78" s="175" t="s">
        <v>59</v>
      </c>
      <c r="O78" s="102">
        <v>30</v>
      </c>
      <c r="P78" s="207" t="s">
        <v>296</v>
      </c>
      <c r="Q78" s="208"/>
      <c r="R78" s="209"/>
      <c r="S78" s="101">
        <f t="shared" si="11"/>
        <v>0</v>
      </c>
      <c r="T78" s="101"/>
      <c r="U78" s="101"/>
      <c r="V78" s="101"/>
      <c r="W78" s="101"/>
      <c r="X78" s="101"/>
      <c r="Y78" s="162">
        <f t="shared" si="9"/>
        <v>0</v>
      </c>
      <c r="Z78" s="163">
        <f t="shared" si="10"/>
        <v>0</v>
      </c>
    </row>
    <row r="79" spans="2:26" ht="15" customHeight="1" hidden="1" thickBot="1">
      <c r="B79" s="69">
        <v>11</v>
      </c>
      <c r="C79" s="70" t="s">
        <v>183</v>
      </c>
      <c r="D79" s="70">
        <v>31</v>
      </c>
      <c r="E79" s="176" t="s">
        <v>343</v>
      </c>
      <c r="F79" s="710" t="s">
        <v>24</v>
      </c>
      <c r="G79" s="711"/>
      <c r="H79" s="712"/>
      <c r="I79" s="323" t="s">
        <v>284</v>
      </c>
      <c r="J79" s="218"/>
      <c r="K79" s="219"/>
      <c r="L79" s="175" t="s">
        <v>99</v>
      </c>
      <c r="O79" s="102">
        <v>31</v>
      </c>
      <c r="P79" s="207" t="s">
        <v>284</v>
      </c>
      <c r="Q79" s="208"/>
      <c r="R79" s="209"/>
      <c r="S79" s="101">
        <f t="shared" si="11"/>
        <v>0</v>
      </c>
      <c r="T79" s="101"/>
      <c r="U79" s="101"/>
      <c r="V79" s="101"/>
      <c r="W79" s="101"/>
      <c r="X79" s="101"/>
      <c r="Y79" s="162">
        <f t="shared" si="9"/>
        <v>0</v>
      </c>
      <c r="Z79" s="163">
        <f t="shared" si="10"/>
        <v>0</v>
      </c>
    </row>
    <row r="80" spans="2:26" ht="15" customHeight="1" hidden="1" thickBot="1">
      <c r="B80" s="69">
        <v>11</v>
      </c>
      <c r="C80" s="70" t="s">
        <v>183</v>
      </c>
      <c r="D80" s="70">
        <v>32</v>
      </c>
      <c r="E80" s="176" t="s">
        <v>344</v>
      </c>
      <c r="F80" s="710" t="s">
        <v>123</v>
      </c>
      <c r="G80" s="711"/>
      <c r="H80" s="712"/>
      <c r="I80" s="323" t="s">
        <v>296</v>
      </c>
      <c r="J80" s="218"/>
      <c r="K80" s="219"/>
      <c r="L80" s="175" t="s">
        <v>22</v>
      </c>
      <c r="O80" s="102">
        <v>32</v>
      </c>
      <c r="P80" s="207" t="s">
        <v>280</v>
      </c>
      <c r="Q80" s="208"/>
      <c r="R80" s="209"/>
      <c r="S80" s="101">
        <f t="shared" si="11"/>
        <v>0</v>
      </c>
      <c r="T80" s="101"/>
      <c r="U80" s="101"/>
      <c r="V80" s="101"/>
      <c r="W80" s="101"/>
      <c r="X80" s="101"/>
      <c r="Y80" s="162">
        <f t="shared" si="9"/>
        <v>0</v>
      </c>
      <c r="Z80" s="163">
        <f t="shared" si="10"/>
        <v>0</v>
      </c>
    </row>
    <row r="81" spans="2:26" ht="15.75" customHeight="1" hidden="1" thickBot="1">
      <c r="B81" s="69">
        <v>11</v>
      </c>
      <c r="C81" s="70" t="s">
        <v>183</v>
      </c>
      <c r="D81" s="70">
        <v>33</v>
      </c>
      <c r="E81" s="176" t="s">
        <v>345</v>
      </c>
      <c r="F81" s="710" t="s">
        <v>321</v>
      </c>
      <c r="G81" s="711"/>
      <c r="H81" s="712"/>
      <c r="I81" s="323" t="s">
        <v>324</v>
      </c>
      <c r="J81" s="218"/>
      <c r="K81" s="219"/>
      <c r="L81" s="175" t="s">
        <v>22</v>
      </c>
      <c r="O81" s="102">
        <v>33</v>
      </c>
      <c r="P81" s="207" t="s">
        <v>288</v>
      </c>
      <c r="Q81" s="208"/>
      <c r="R81" s="209"/>
      <c r="S81" s="101">
        <f t="shared" si="11"/>
        <v>0</v>
      </c>
      <c r="T81" s="101"/>
      <c r="U81" s="101"/>
      <c r="V81" s="101"/>
      <c r="W81" s="101"/>
      <c r="X81" s="101"/>
      <c r="Y81" s="162">
        <f t="shared" si="9"/>
        <v>0</v>
      </c>
      <c r="Z81" s="163">
        <f t="shared" si="10"/>
        <v>0</v>
      </c>
    </row>
    <row r="82" spans="2:26" ht="15" hidden="1">
      <c r="B82" s="69">
        <v>11</v>
      </c>
      <c r="C82" s="70" t="s">
        <v>183</v>
      </c>
      <c r="D82" s="70">
        <v>34</v>
      </c>
      <c r="E82" s="176" t="s">
        <v>346</v>
      </c>
      <c r="F82" s="710" t="s">
        <v>283</v>
      </c>
      <c r="G82" s="711"/>
      <c r="H82" s="712"/>
      <c r="I82" s="323" t="s">
        <v>21</v>
      </c>
      <c r="J82" s="218"/>
      <c r="K82" s="219"/>
      <c r="L82" s="175" t="s">
        <v>44</v>
      </c>
      <c r="O82" s="102">
        <v>34</v>
      </c>
      <c r="P82" s="207" t="s">
        <v>13</v>
      </c>
      <c r="Q82" s="208"/>
      <c r="R82" s="209"/>
      <c r="S82" s="101">
        <f t="shared" si="11"/>
        <v>0</v>
      </c>
      <c r="T82" s="101"/>
      <c r="U82" s="101"/>
      <c r="V82" s="101"/>
      <c r="W82" s="101"/>
      <c r="X82" s="101"/>
      <c r="Y82" s="162">
        <f t="shared" si="9"/>
        <v>0</v>
      </c>
      <c r="Z82" s="163">
        <f t="shared" si="10"/>
        <v>0</v>
      </c>
    </row>
    <row r="83" spans="2:26" ht="15" hidden="1">
      <c r="B83" s="69">
        <v>11</v>
      </c>
      <c r="C83" s="70" t="s">
        <v>184</v>
      </c>
      <c r="D83" s="70">
        <v>35</v>
      </c>
      <c r="E83" s="177" t="s">
        <v>347</v>
      </c>
      <c r="F83" s="713" t="s">
        <v>32</v>
      </c>
      <c r="G83" s="714"/>
      <c r="H83" s="715"/>
      <c r="I83" s="326" t="s">
        <v>52</v>
      </c>
      <c r="J83" s="220"/>
      <c r="K83" s="221"/>
      <c r="L83" s="175" t="s">
        <v>216</v>
      </c>
      <c r="O83" s="102">
        <v>35</v>
      </c>
      <c r="P83" s="207" t="s">
        <v>290</v>
      </c>
      <c r="Q83" s="208"/>
      <c r="R83" s="209"/>
      <c r="S83" s="101">
        <f t="shared" si="11"/>
        <v>0</v>
      </c>
      <c r="T83" s="101"/>
      <c r="U83" s="101"/>
      <c r="V83" s="101"/>
      <c r="W83" s="101"/>
      <c r="X83" s="101"/>
      <c r="Y83" s="162">
        <f t="shared" si="9"/>
        <v>0</v>
      </c>
      <c r="Z83" s="163">
        <f t="shared" si="10"/>
        <v>0</v>
      </c>
    </row>
    <row r="84" spans="2:26" ht="15.75" customHeight="1" hidden="1" thickBot="1">
      <c r="B84" s="86">
        <v>11</v>
      </c>
      <c r="C84" s="96" t="s">
        <v>185</v>
      </c>
      <c r="D84" s="96">
        <v>36</v>
      </c>
      <c r="E84" s="178" t="s">
        <v>348</v>
      </c>
      <c r="F84" s="716" t="s">
        <v>17</v>
      </c>
      <c r="G84" s="717"/>
      <c r="H84" s="718"/>
      <c r="I84" s="225" t="s">
        <v>13</v>
      </c>
      <c r="J84" s="222"/>
      <c r="K84" s="223"/>
      <c r="L84" s="179" t="s">
        <v>14</v>
      </c>
      <c r="O84" s="103">
        <v>36</v>
      </c>
      <c r="P84" s="207" t="s">
        <v>52</v>
      </c>
      <c r="Q84" s="208"/>
      <c r="R84" s="209"/>
      <c r="S84" s="101">
        <f t="shared" si="11"/>
        <v>0</v>
      </c>
      <c r="T84" s="101"/>
      <c r="U84" s="101"/>
      <c r="V84" s="101"/>
      <c r="W84" s="101"/>
      <c r="X84" s="101"/>
      <c r="Y84" s="162">
        <f t="shared" si="9"/>
        <v>0</v>
      </c>
      <c r="Z84" s="163">
        <f t="shared" si="10"/>
        <v>0</v>
      </c>
    </row>
    <row r="85" spans="2:26" ht="15" customHeight="1" hidden="1" thickBot="1">
      <c r="B85" s="106">
        <v>12</v>
      </c>
      <c r="C85" s="93" t="s">
        <v>186</v>
      </c>
      <c r="D85" s="94">
        <v>37</v>
      </c>
      <c r="E85" s="172" t="s">
        <v>350</v>
      </c>
      <c r="F85" s="230" t="s">
        <v>15</v>
      </c>
      <c r="G85" s="214"/>
      <c r="H85" s="215"/>
      <c r="I85" s="324" t="s">
        <v>49</v>
      </c>
      <c r="J85" s="214"/>
      <c r="K85" s="215"/>
      <c r="L85" s="173" t="s">
        <v>294</v>
      </c>
      <c r="O85" s="102">
        <v>37</v>
      </c>
      <c r="P85" s="207" t="s">
        <v>222</v>
      </c>
      <c r="Q85" s="208"/>
      <c r="R85" s="209"/>
      <c r="S85" s="101">
        <f t="shared" si="11"/>
        <v>0</v>
      </c>
      <c r="T85" s="101"/>
      <c r="U85" s="101"/>
      <c r="V85" s="101"/>
      <c r="W85" s="101"/>
      <c r="X85" s="101"/>
      <c r="Y85" s="162">
        <f t="shared" si="9"/>
        <v>0</v>
      </c>
      <c r="Z85" s="163">
        <f t="shared" si="10"/>
        <v>0</v>
      </c>
    </row>
    <row r="86" spans="2:26" ht="15" customHeight="1" hidden="1" thickBot="1">
      <c r="B86" s="107">
        <v>12</v>
      </c>
      <c r="C86" s="69" t="s">
        <v>186</v>
      </c>
      <c r="D86" s="70">
        <v>38</v>
      </c>
      <c r="E86" s="174" t="s">
        <v>351</v>
      </c>
      <c r="F86" s="212" t="s">
        <v>50</v>
      </c>
      <c r="G86" s="216"/>
      <c r="H86" s="217"/>
      <c r="I86" s="325" t="s">
        <v>314</v>
      </c>
      <c r="J86" s="216"/>
      <c r="K86" s="217"/>
      <c r="L86" s="175" t="s">
        <v>16</v>
      </c>
      <c r="O86" s="103">
        <v>38</v>
      </c>
      <c r="P86" s="207" t="s">
        <v>43</v>
      </c>
      <c r="Q86" s="208"/>
      <c r="R86" s="209"/>
      <c r="S86" s="101">
        <f t="shared" si="11"/>
        <v>0</v>
      </c>
      <c r="T86" s="101"/>
      <c r="U86" s="101"/>
      <c r="V86" s="101"/>
      <c r="W86" s="101"/>
      <c r="X86" s="101"/>
      <c r="Y86" s="162">
        <f t="shared" si="9"/>
        <v>0</v>
      </c>
      <c r="Z86" s="163">
        <f t="shared" si="10"/>
        <v>0</v>
      </c>
    </row>
    <row r="87" spans="2:16" ht="15.75" customHeight="1" hidden="1">
      <c r="B87" s="107">
        <v>12</v>
      </c>
      <c r="C87" s="69" t="s">
        <v>187</v>
      </c>
      <c r="D87" s="70">
        <v>39</v>
      </c>
      <c r="E87" s="176" t="s">
        <v>352</v>
      </c>
      <c r="F87" s="231" t="s">
        <v>305</v>
      </c>
      <c r="G87" s="218"/>
      <c r="H87" s="219"/>
      <c r="I87" s="323" t="s">
        <v>28</v>
      </c>
      <c r="J87" s="218"/>
      <c r="K87" s="219"/>
      <c r="L87" s="175" t="s">
        <v>35</v>
      </c>
      <c r="O87" s="100"/>
      <c r="P87" s="100"/>
    </row>
    <row r="88" spans="2:25" ht="15.75" customHeight="1" hidden="1">
      <c r="B88" s="107">
        <v>12</v>
      </c>
      <c r="C88" s="69" t="s">
        <v>187</v>
      </c>
      <c r="D88" s="70">
        <v>40</v>
      </c>
      <c r="E88" s="176" t="s">
        <v>353</v>
      </c>
      <c r="F88" s="231" t="s">
        <v>312</v>
      </c>
      <c r="G88" s="218"/>
      <c r="H88" s="219"/>
      <c r="I88" s="323" t="s">
        <v>46</v>
      </c>
      <c r="J88" s="218"/>
      <c r="K88" s="219"/>
      <c r="L88" s="175" t="s">
        <v>61</v>
      </c>
      <c r="O88" s="100"/>
      <c r="P88" s="100"/>
      <c r="T88" s="327">
        <f>SUM(T49:T86)</f>
        <v>0</v>
      </c>
      <c r="U88" s="327">
        <f>SUM(U49:U86)</f>
        <v>0</v>
      </c>
      <c r="V88" s="327">
        <f>SUM(V49:V86)</f>
        <v>0</v>
      </c>
      <c r="W88" s="327">
        <f>SUM(W49:W86)</f>
        <v>0</v>
      </c>
      <c r="X88" s="327">
        <f>SUM(X49:X86)</f>
        <v>0</v>
      </c>
      <c r="Y88" s="327">
        <f>SUM(Y49:Y86)</f>
        <v>0</v>
      </c>
    </row>
    <row r="89" spans="2:16" ht="15" customHeight="1" hidden="1">
      <c r="B89" s="107">
        <v>12</v>
      </c>
      <c r="C89" s="69" t="s">
        <v>188</v>
      </c>
      <c r="D89" s="70">
        <v>41</v>
      </c>
      <c r="E89" s="211" t="s">
        <v>354</v>
      </c>
      <c r="F89" s="232" t="s">
        <v>36</v>
      </c>
      <c r="G89" s="216"/>
      <c r="H89" s="217"/>
      <c r="I89" s="224" t="s">
        <v>295</v>
      </c>
      <c r="J89" s="216"/>
      <c r="K89" s="217"/>
      <c r="L89" s="175" t="s">
        <v>22</v>
      </c>
      <c r="O89" s="100"/>
      <c r="P89" s="100"/>
    </row>
    <row r="90" spans="2:16" ht="15" customHeight="1" hidden="1">
      <c r="B90" s="107">
        <v>12</v>
      </c>
      <c r="C90" s="69" t="s">
        <v>188</v>
      </c>
      <c r="D90" s="70">
        <v>42</v>
      </c>
      <c r="E90" s="174" t="s">
        <v>355</v>
      </c>
      <c r="F90" s="212" t="s">
        <v>34</v>
      </c>
      <c r="G90" s="216"/>
      <c r="H90" s="217"/>
      <c r="I90" s="325" t="s">
        <v>38</v>
      </c>
      <c r="J90" s="216"/>
      <c r="K90" s="217"/>
      <c r="L90" s="175" t="s">
        <v>102</v>
      </c>
      <c r="O90" s="100"/>
      <c r="P90" s="100"/>
    </row>
    <row r="91" spans="2:16" ht="15" customHeight="1" hidden="1">
      <c r="B91" s="107">
        <v>12</v>
      </c>
      <c r="C91" s="69" t="s">
        <v>189</v>
      </c>
      <c r="D91" s="70">
        <v>43</v>
      </c>
      <c r="E91" s="176" t="s">
        <v>356</v>
      </c>
      <c r="F91" s="231" t="s">
        <v>306</v>
      </c>
      <c r="G91" s="218"/>
      <c r="H91" s="219"/>
      <c r="I91" s="323" t="s">
        <v>11</v>
      </c>
      <c r="J91" s="218"/>
      <c r="K91" s="219"/>
      <c r="L91" s="175" t="s">
        <v>22</v>
      </c>
      <c r="O91" s="100"/>
      <c r="P91" s="100"/>
    </row>
    <row r="92" spans="2:16" ht="15" customHeight="1" hidden="1">
      <c r="B92" s="107">
        <v>12</v>
      </c>
      <c r="C92" s="69" t="s">
        <v>189</v>
      </c>
      <c r="D92" s="70">
        <v>44</v>
      </c>
      <c r="E92" s="176" t="s">
        <v>357</v>
      </c>
      <c r="F92" s="231" t="s">
        <v>33</v>
      </c>
      <c r="G92" s="218"/>
      <c r="H92" s="219"/>
      <c r="I92" s="323" t="s">
        <v>18</v>
      </c>
      <c r="J92" s="218"/>
      <c r="K92" s="219"/>
      <c r="L92" s="175" t="s">
        <v>14</v>
      </c>
      <c r="O92" s="100"/>
      <c r="P92" s="100"/>
    </row>
    <row r="93" spans="2:16" ht="15.75" customHeight="1" hidden="1">
      <c r="B93" s="107">
        <v>12</v>
      </c>
      <c r="C93" s="69" t="s">
        <v>190</v>
      </c>
      <c r="D93" s="70">
        <v>45</v>
      </c>
      <c r="E93" s="211" t="s">
        <v>358</v>
      </c>
      <c r="F93" s="213" t="s">
        <v>30</v>
      </c>
      <c r="G93" s="216"/>
      <c r="H93" s="217"/>
      <c r="I93" s="224" t="s">
        <v>41</v>
      </c>
      <c r="J93" s="216"/>
      <c r="K93" s="217"/>
      <c r="L93" s="175" t="s">
        <v>97</v>
      </c>
      <c r="O93" s="100"/>
      <c r="P93" s="100"/>
    </row>
    <row r="94" spans="2:16" ht="15" hidden="1">
      <c r="B94" s="107">
        <v>12</v>
      </c>
      <c r="C94" s="69" t="s">
        <v>190</v>
      </c>
      <c r="D94" s="70">
        <v>46</v>
      </c>
      <c r="E94" s="174" t="s">
        <v>359</v>
      </c>
      <c r="F94" s="212" t="s">
        <v>297</v>
      </c>
      <c r="G94" s="216"/>
      <c r="H94" s="217"/>
      <c r="I94" s="325" t="s">
        <v>326</v>
      </c>
      <c r="J94" s="216"/>
      <c r="K94" s="217"/>
      <c r="L94" s="175" t="s">
        <v>19</v>
      </c>
      <c r="O94" s="100"/>
      <c r="P94" s="100"/>
    </row>
    <row r="95" spans="2:16" ht="15" hidden="1">
      <c r="B95" s="107">
        <v>12</v>
      </c>
      <c r="C95" s="69" t="s">
        <v>191</v>
      </c>
      <c r="D95" s="70">
        <v>47</v>
      </c>
      <c r="E95" s="176" t="s">
        <v>360</v>
      </c>
      <c r="F95" s="231" t="s">
        <v>29</v>
      </c>
      <c r="G95" s="218"/>
      <c r="H95" s="219"/>
      <c r="I95" s="323" t="s">
        <v>293</v>
      </c>
      <c r="J95" s="218"/>
      <c r="K95" s="219"/>
      <c r="L95" s="175" t="s">
        <v>64</v>
      </c>
      <c r="O95" s="100"/>
      <c r="P95" s="100"/>
    </row>
    <row r="96" spans="2:16" ht="15" hidden="1">
      <c r="B96" s="107">
        <v>12</v>
      </c>
      <c r="C96" s="69" t="s">
        <v>191</v>
      </c>
      <c r="D96" s="70">
        <v>48</v>
      </c>
      <c r="E96" s="176" t="s">
        <v>361</v>
      </c>
      <c r="F96" s="231" t="s">
        <v>322</v>
      </c>
      <c r="G96" s="218"/>
      <c r="H96" s="219"/>
      <c r="I96" s="323" t="s">
        <v>125</v>
      </c>
      <c r="J96" s="218"/>
      <c r="K96" s="219"/>
      <c r="L96" s="175" t="s">
        <v>68</v>
      </c>
      <c r="O96" s="100"/>
      <c r="P96" s="100"/>
    </row>
    <row r="97" spans="2:16" ht="15" hidden="1">
      <c r="B97" s="107">
        <v>12</v>
      </c>
      <c r="C97" s="69" t="s">
        <v>192</v>
      </c>
      <c r="D97" s="70">
        <v>49</v>
      </c>
      <c r="E97" s="211" t="s">
        <v>362</v>
      </c>
      <c r="F97" s="213" t="s">
        <v>284</v>
      </c>
      <c r="G97" s="216"/>
      <c r="H97" s="217"/>
      <c r="I97" s="224" t="s">
        <v>296</v>
      </c>
      <c r="J97" s="216"/>
      <c r="K97" s="217"/>
      <c r="L97" s="175" t="s">
        <v>67</v>
      </c>
      <c r="O97" s="100"/>
      <c r="P97" s="100"/>
    </row>
    <row r="98" spans="2:16" ht="15" hidden="1">
      <c r="B98" s="107">
        <v>12</v>
      </c>
      <c r="C98" s="69" t="s">
        <v>192</v>
      </c>
      <c r="D98" s="70">
        <v>50</v>
      </c>
      <c r="E98" s="174" t="s">
        <v>363</v>
      </c>
      <c r="F98" s="212" t="s">
        <v>324</v>
      </c>
      <c r="G98" s="216"/>
      <c r="H98" s="217"/>
      <c r="I98" s="325" t="s">
        <v>283</v>
      </c>
      <c r="J98" s="216"/>
      <c r="K98" s="217"/>
      <c r="L98" s="175" t="s">
        <v>63</v>
      </c>
      <c r="O98" s="100"/>
      <c r="P98" s="100"/>
    </row>
    <row r="99" spans="2:16" ht="15" hidden="1">
      <c r="B99" s="107">
        <v>12</v>
      </c>
      <c r="C99" s="69" t="s">
        <v>193</v>
      </c>
      <c r="D99" s="70">
        <v>51</v>
      </c>
      <c r="E99" s="176" t="s">
        <v>364</v>
      </c>
      <c r="F99" s="231" t="s">
        <v>24</v>
      </c>
      <c r="G99" s="218"/>
      <c r="H99" s="219"/>
      <c r="I99" s="323" t="s">
        <v>123</v>
      </c>
      <c r="J99" s="218"/>
      <c r="K99" s="219"/>
      <c r="L99" s="175" t="s">
        <v>14</v>
      </c>
      <c r="O99" s="100"/>
      <c r="P99" s="100"/>
    </row>
    <row r="100" spans="2:16" ht="15.75" hidden="1" thickBot="1">
      <c r="B100" s="108">
        <v>12</v>
      </c>
      <c r="C100" s="86" t="s">
        <v>193</v>
      </c>
      <c r="D100" s="87">
        <v>52</v>
      </c>
      <c r="E100" s="176" t="s">
        <v>365</v>
      </c>
      <c r="F100" s="231" t="s">
        <v>321</v>
      </c>
      <c r="G100" s="228"/>
      <c r="H100" s="229"/>
      <c r="I100" s="323" t="s">
        <v>21</v>
      </c>
      <c r="J100" s="228"/>
      <c r="K100" s="229"/>
      <c r="L100" s="236" t="s">
        <v>22</v>
      </c>
      <c r="O100" s="100"/>
      <c r="P100" s="100"/>
    </row>
    <row r="101" spans="2:16" ht="15" hidden="1">
      <c r="B101" s="109">
        <v>13</v>
      </c>
      <c r="C101" s="93" t="s">
        <v>194</v>
      </c>
      <c r="D101" s="94">
        <v>53</v>
      </c>
      <c r="E101" s="172" t="s">
        <v>366</v>
      </c>
      <c r="F101" s="230" t="s">
        <v>49</v>
      </c>
      <c r="G101" s="214"/>
      <c r="H101" s="215"/>
      <c r="I101" s="324" t="s">
        <v>50</v>
      </c>
      <c r="J101" s="214"/>
      <c r="K101" s="215"/>
      <c r="L101" s="173" t="s">
        <v>26</v>
      </c>
      <c r="O101" s="100"/>
      <c r="P101" s="100"/>
    </row>
    <row r="102" spans="2:16" ht="15" hidden="1">
      <c r="B102" s="107">
        <v>13</v>
      </c>
      <c r="C102" s="69" t="s">
        <v>195</v>
      </c>
      <c r="D102" s="70">
        <v>54</v>
      </c>
      <c r="E102" s="176" t="s">
        <v>367</v>
      </c>
      <c r="F102" s="231" t="s">
        <v>15</v>
      </c>
      <c r="G102" s="218"/>
      <c r="H102" s="219"/>
      <c r="I102" s="323" t="s">
        <v>314</v>
      </c>
      <c r="J102" s="218"/>
      <c r="K102" s="219"/>
      <c r="L102" s="175" t="s">
        <v>65</v>
      </c>
      <c r="O102" s="100"/>
      <c r="P102" s="100"/>
    </row>
    <row r="103" spans="2:16" ht="15" hidden="1">
      <c r="B103" s="107">
        <v>13</v>
      </c>
      <c r="C103" s="69" t="s">
        <v>196</v>
      </c>
      <c r="D103" s="70">
        <v>55</v>
      </c>
      <c r="E103" s="174" t="s">
        <v>368</v>
      </c>
      <c r="F103" s="212" t="s">
        <v>305</v>
      </c>
      <c r="G103" s="216"/>
      <c r="H103" s="217"/>
      <c r="I103" s="325" t="s">
        <v>46</v>
      </c>
      <c r="J103" s="216"/>
      <c r="K103" s="217"/>
      <c r="L103" s="175" t="s">
        <v>35</v>
      </c>
      <c r="O103" s="100"/>
      <c r="P103" s="100"/>
    </row>
    <row r="104" spans="2:16" ht="15" hidden="1">
      <c r="B104" s="107">
        <v>13</v>
      </c>
      <c r="C104" s="69" t="s">
        <v>197</v>
      </c>
      <c r="D104" s="70">
        <v>56</v>
      </c>
      <c r="E104" s="176" t="s">
        <v>369</v>
      </c>
      <c r="F104" s="231" t="s">
        <v>28</v>
      </c>
      <c r="G104" s="218"/>
      <c r="H104" s="219"/>
      <c r="I104" s="323" t="s">
        <v>312</v>
      </c>
      <c r="J104" s="218"/>
      <c r="K104" s="219"/>
      <c r="L104" s="175" t="s">
        <v>64</v>
      </c>
      <c r="O104" s="100"/>
      <c r="P104" s="100"/>
    </row>
    <row r="105" spans="2:16" ht="15" hidden="1">
      <c r="B105" s="107">
        <v>13</v>
      </c>
      <c r="C105" s="69" t="s">
        <v>198</v>
      </c>
      <c r="D105" s="70">
        <v>57</v>
      </c>
      <c r="E105" s="174" t="s">
        <v>370</v>
      </c>
      <c r="F105" s="212" t="s">
        <v>295</v>
      </c>
      <c r="G105" s="216"/>
      <c r="H105" s="217"/>
      <c r="I105" s="325" t="s">
        <v>38</v>
      </c>
      <c r="J105" s="216"/>
      <c r="K105" s="217"/>
      <c r="L105" s="175" t="s">
        <v>35</v>
      </c>
      <c r="O105" s="100"/>
      <c r="P105" s="100"/>
    </row>
    <row r="106" spans="2:16" ht="15" hidden="1">
      <c r="B106" s="107">
        <v>13</v>
      </c>
      <c r="C106" s="69" t="s">
        <v>199</v>
      </c>
      <c r="D106" s="70">
        <v>58</v>
      </c>
      <c r="E106" s="176" t="s">
        <v>371</v>
      </c>
      <c r="F106" s="231" t="s">
        <v>36</v>
      </c>
      <c r="G106" s="218"/>
      <c r="H106" s="219"/>
      <c r="I106" s="323" t="s">
        <v>34</v>
      </c>
      <c r="J106" s="218"/>
      <c r="K106" s="219"/>
      <c r="L106" s="175" t="s">
        <v>22</v>
      </c>
      <c r="O106" s="100"/>
      <c r="P106" s="100"/>
    </row>
    <row r="107" spans="2:16" ht="15" hidden="1">
      <c r="B107" s="107">
        <v>13</v>
      </c>
      <c r="C107" s="69" t="s">
        <v>200</v>
      </c>
      <c r="D107" s="70">
        <v>59</v>
      </c>
      <c r="E107" s="174" t="s">
        <v>372</v>
      </c>
      <c r="F107" s="212" t="s">
        <v>11</v>
      </c>
      <c r="G107" s="216"/>
      <c r="H107" s="217"/>
      <c r="I107" s="325" t="s">
        <v>33</v>
      </c>
      <c r="J107" s="216"/>
      <c r="K107" s="217"/>
      <c r="L107" s="175" t="s">
        <v>292</v>
      </c>
      <c r="O107" s="100"/>
      <c r="P107" s="100"/>
    </row>
    <row r="108" spans="2:16" ht="15" hidden="1">
      <c r="B108" s="107">
        <v>13</v>
      </c>
      <c r="C108" s="69" t="s">
        <v>201</v>
      </c>
      <c r="D108" s="70">
        <v>60</v>
      </c>
      <c r="E108" s="176" t="s">
        <v>373</v>
      </c>
      <c r="F108" s="231" t="s">
        <v>306</v>
      </c>
      <c r="G108" s="218"/>
      <c r="H108" s="219"/>
      <c r="I108" s="323" t="s">
        <v>18</v>
      </c>
      <c r="J108" s="218"/>
      <c r="K108" s="219"/>
      <c r="L108" s="175" t="s">
        <v>349</v>
      </c>
      <c r="O108" s="100"/>
      <c r="P108" s="100"/>
    </row>
    <row r="109" spans="2:15" ht="15" hidden="1">
      <c r="B109" s="107">
        <v>13</v>
      </c>
      <c r="C109" s="69" t="s">
        <v>202</v>
      </c>
      <c r="D109" s="70">
        <v>61</v>
      </c>
      <c r="E109" s="174" t="s">
        <v>374</v>
      </c>
      <c r="F109" s="212" t="s">
        <v>41</v>
      </c>
      <c r="G109" s="216"/>
      <c r="H109" s="217"/>
      <c r="I109" s="325" t="s">
        <v>326</v>
      </c>
      <c r="J109" s="216"/>
      <c r="K109" s="217"/>
      <c r="L109" s="175" t="s">
        <v>98</v>
      </c>
      <c r="O109" s="100"/>
    </row>
    <row r="110" spans="2:15" ht="15" hidden="1">
      <c r="B110" s="107">
        <v>13</v>
      </c>
      <c r="C110" s="69" t="s">
        <v>203</v>
      </c>
      <c r="D110" s="70">
        <v>62</v>
      </c>
      <c r="E110" s="176" t="s">
        <v>375</v>
      </c>
      <c r="F110" s="231" t="s">
        <v>30</v>
      </c>
      <c r="G110" s="218"/>
      <c r="H110" s="219"/>
      <c r="I110" s="323" t="s">
        <v>297</v>
      </c>
      <c r="J110" s="218"/>
      <c r="K110" s="219"/>
      <c r="L110" s="175" t="s">
        <v>40</v>
      </c>
      <c r="O110" s="100"/>
    </row>
    <row r="111" spans="2:15" ht="15" hidden="1">
      <c r="B111" s="107">
        <v>13</v>
      </c>
      <c r="C111" s="69" t="s">
        <v>204</v>
      </c>
      <c r="D111" s="70">
        <v>63</v>
      </c>
      <c r="E111" s="174" t="s">
        <v>376</v>
      </c>
      <c r="F111" s="212" t="s">
        <v>293</v>
      </c>
      <c r="G111" s="216"/>
      <c r="H111" s="217"/>
      <c r="I111" s="325" t="s">
        <v>125</v>
      </c>
      <c r="J111" s="216"/>
      <c r="K111" s="217"/>
      <c r="L111" s="175" t="s">
        <v>382</v>
      </c>
      <c r="O111" s="100"/>
    </row>
    <row r="112" spans="2:15" ht="15" hidden="1">
      <c r="B112" s="107">
        <v>13</v>
      </c>
      <c r="C112" s="69" t="s">
        <v>205</v>
      </c>
      <c r="D112" s="70">
        <v>64</v>
      </c>
      <c r="E112" s="176" t="s">
        <v>377</v>
      </c>
      <c r="F112" s="231" t="s">
        <v>29</v>
      </c>
      <c r="G112" s="218"/>
      <c r="H112" s="219"/>
      <c r="I112" s="323" t="s">
        <v>322</v>
      </c>
      <c r="J112" s="218"/>
      <c r="K112" s="219"/>
      <c r="L112" s="175" t="s">
        <v>59</v>
      </c>
      <c r="O112" s="100"/>
    </row>
    <row r="113" spans="2:15" ht="15" hidden="1">
      <c r="B113" s="107">
        <v>13</v>
      </c>
      <c r="C113" s="69" t="s">
        <v>206</v>
      </c>
      <c r="D113" s="70">
        <v>65</v>
      </c>
      <c r="E113" s="174" t="s">
        <v>378</v>
      </c>
      <c r="F113" s="212" t="s">
        <v>284</v>
      </c>
      <c r="G113" s="216"/>
      <c r="H113" s="217"/>
      <c r="I113" s="325" t="s">
        <v>283</v>
      </c>
      <c r="J113" s="216"/>
      <c r="K113" s="217"/>
      <c r="L113" s="175" t="s">
        <v>51</v>
      </c>
      <c r="O113" s="100"/>
    </row>
    <row r="114" spans="2:15" ht="15" hidden="1">
      <c r="B114" s="107">
        <v>13</v>
      </c>
      <c r="C114" s="69" t="s">
        <v>207</v>
      </c>
      <c r="D114" s="70">
        <v>66</v>
      </c>
      <c r="E114" s="176" t="s">
        <v>379</v>
      </c>
      <c r="F114" s="231" t="s">
        <v>296</v>
      </c>
      <c r="G114" s="218"/>
      <c r="H114" s="219"/>
      <c r="I114" s="323" t="s">
        <v>324</v>
      </c>
      <c r="J114" s="218"/>
      <c r="K114" s="219"/>
      <c r="L114" s="175" t="s">
        <v>12</v>
      </c>
      <c r="O114" s="100"/>
    </row>
    <row r="115" spans="2:15" ht="15" hidden="1">
      <c r="B115" s="107">
        <v>13</v>
      </c>
      <c r="C115" s="69" t="s">
        <v>208</v>
      </c>
      <c r="D115" s="70">
        <v>67</v>
      </c>
      <c r="E115" s="174" t="s">
        <v>380</v>
      </c>
      <c r="F115" s="212" t="s">
        <v>24</v>
      </c>
      <c r="G115" s="216"/>
      <c r="H115" s="217"/>
      <c r="I115" s="325" t="s">
        <v>21</v>
      </c>
      <c r="J115" s="216"/>
      <c r="K115" s="217"/>
      <c r="L115" s="175" t="s">
        <v>101</v>
      </c>
      <c r="O115" s="100"/>
    </row>
    <row r="116" spans="2:15" ht="15.75" hidden="1" thickBot="1">
      <c r="B116" s="108">
        <v>13</v>
      </c>
      <c r="C116" s="86" t="s">
        <v>209</v>
      </c>
      <c r="D116" s="87">
        <v>68</v>
      </c>
      <c r="E116" s="233" t="s">
        <v>381</v>
      </c>
      <c r="F116" s="234" t="s">
        <v>123</v>
      </c>
      <c r="G116" s="228"/>
      <c r="H116" s="229"/>
      <c r="I116" s="235" t="s">
        <v>321</v>
      </c>
      <c r="J116" s="228"/>
      <c r="K116" s="229"/>
      <c r="L116" s="236" t="s">
        <v>349</v>
      </c>
      <c r="O116" s="100"/>
    </row>
    <row r="117" ht="15" hidden="1"/>
    <row r="118" ht="15" hidden="1">
      <c r="C118" s="98" t="s">
        <v>210</v>
      </c>
    </row>
    <row r="119" spans="3:13" ht="15.75" hidden="1" thickBot="1">
      <c r="C119" s="51" t="s">
        <v>1</v>
      </c>
      <c r="D119" s="50" t="s">
        <v>211</v>
      </c>
      <c r="E119" s="54" t="s">
        <v>2</v>
      </c>
      <c r="F119" s="50" t="s">
        <v>3</v>
      </c>
      <c r="G119" s="52" t="s">
        <v>4</v>
      </c>
      <c r="H119" s="51" t="s">
        <v>5</v>
      </c>
      <c r="I119" s="55" t="s">
        <v>6</v>
      </c>
      <c r="J119" s="33" t="s">
        <v>7</v>
      </c>
      <c r="K119" s="56" t="s">
        <v>212</v>
      </c>
      <c r="L119" s="51" t="s">
        <v>8</v>
      </c>
      <c r="M119" s="35" t="s">
        <v>9</v>
      </c>
    </row>
    <row r="120" spans="3:13" ht="15" hidden="1">
      <c r="C120" s="168" t="s">
        <v>289</v>
      </c>
      <c r="D120" s="170"/>
      <c r="E120" s="171" t="e">
        <f aca="true" t="shared" si="12" ref="E120:E156">F120+G120+H120+I120</f>
        <v>#N/A</v>
      </c>
      <c r="F120" s="171" t="e">
        <f aca="true" t="shared" si="13" ref="F120:F156">VLOOKUP($C120,$C$8:$S$45,13,0)+VLOOKUP($C120,$P$49:$Z$85,5,0)</f>
        <v>#N/A</v>
      </c>
      <c r="G120" s="171" t="e">
        <f aca="true" t="shared" si="14" ref="G120:G156">VLOOKUP($C120,$C$8:$S$45,14,0)+VLOOKUP($C120,$P$49:$Z$85,6,0)</f>
        <v>#N/A</v>
      </c>
      <c r="H120" s="171" t="e">
        <f aca="true" t="shared" si="15" ref="H120:H156">VLOOKUP($C120,$C$8:$S$45,15,0)+VLOOKUP($C120,$P$49:$Z$85,7,0)</f>
        <v>#N/A</v>
      </c>
      <c r="I120" s="171" t="e">
        <f aca="true" t="shared" si="16" ref="I120:I156">VLOOKUP($C120,$C$8:$S$45,16,0)+VLOOKUP($C120,$P$49:$Z$85,8,0)</f>
        <v>#N/A</v>
      </c>
      <c r="J120" s="227" t="e">
        <f aca="true" t="shared" si="17" ref="J120:J156">VLOOKUP($C120,$C$8:$S$45,17,0)+VLOOKUP($C120,$P$49:$Z$85,9,0)</f>
        <v>#N/A</v>
      </c>
      <c r="K120" s="171" t="e">
        <f aca="true" t="shared" si="18" ref="K120:K156">VLOOKUP($C120,$C$8:$S$45,18,0)+VLOOKUP($C120,$P$49:$Z$85,10,0)</f>
        <v>#N/A</v>
      </c>
      <c r="L120" s="171" t="e">
        <f aca="true" t="shared" si="19" ref="L120:L156">J120-K120</f>
        <v>#N/A</v>
      </c>
      <c r="M120" s="171" t="e">
        <f aca="true" t="shared" si="20" ref="M120:M156">F120*3+G120</f>
        <v>#N/A</v>
      </c>
    </row>
    <row r="121" spans="3:13" ht="15" hidden="1">
      <c r="C121" s="168" t="s">
        <v>281</v>
      </c>
      <c r="D121" s="170"/>
      <c r="E121" s="171">
        <f t="shared" si="12"/>
        <v>30</v>
      </c>
      <c r="F121" s="171">
        <f t="shared" si="13"/>
        <v>1</v>
      </c>
      <c r="G121" s="171">
        <f t="shared" si="14"/>
        <v>0</v>
      </c>
      <c r="H121" s="171">
        <f t="shared" si="15"/>
        <v>18</v>
      </c>
      <c r="I121" s="171">
        <f t="shared" si="16"/>
        <v>11</v>
      </c>
      <c r="J121" s="227">
        <f t="shared" si="17"/>
        <v>7</v>
      </c>
      <c r="K121" s="171" t="e">
        <f t="shared" si="18"/>
        <v>#REF!</v>
      </c>
      <c r="L121" s="171" t="e">
        <f t="shared" si="19"/>
        <v>#REF!</v>
      </c>
      <c r="M121" s="171">
        <f t="shared" si="20"/>
        <v>3</v>
      </c>
    </row>
    <row r="122" spans="3:13" ht="15" hidden="1">
      <c r="C122" s="169" t="s">
        <v>225</v>
      </c>
      <c r="D122" s="170"/>
      <c r="E122" s="171">
        <f t="shared" si="12"/>
        <v>25</v>
      </c>
      <c r="F122" s="171">
        <f t="shared" si="13"/>
        <v>1</v>
      </c>
      <c r="G122" s="171">
        <f t="shared" si="14"/>
        <v>0</v>
      </c>
      <c r="H122" s="171">
        <f t="shared" si="15"/>
        <v>14</v>
      </c>
      <c r="I122" s="171">
        <f t="shared" si="16"/>
        <v>10</v>
      </c>
      <c r="J122" s="227">
        <f t="shared" si="17"/>
        <v>4</v>
      </c>
      <c r="K122" s="171" t="e">
        <f t="shared" si="18"/>
        <v>#REF!</v>
      </c>
      <c r="L122" s="171" t="e">
        <f t="shared" si="19"/>
        <v>#REF!</v>
      </c>
      <c r="M122" s="171">
        <f t="shared" si="20"/>
        <v>3</v>
      </c>
    </row>
    <row r="123" spans="3:13" ht="15" hidden="1">
      <c r="C123" s="168" t="s">
        <v>15</v>
      </c>
      <c r="D123" s="170"/>
      <c r="E123" s="171">
        <f t="shared" si="12"/>
        <v>23</v>
      </c>
      <c r="F123" s="171">
        <f t="shared" si="13"/>
        <v>4</v>
      </c>
      <c r="G123" s="171">
        <f t="shared" si="14"/>
        <v>0</v>
      </c>
      <c r="H123" s="171">
        <f t="shared" si="15"/>
        <v>10</v>
      </c>
      <c r="I123" s="171">
        <f t="shared" si="16"/>
        <v>9</v>
      </c>
      <c r="J123" s="227">
        <f t="shared" si="17"/>
        <v>1</v>
      </c>
      <c r="K123" s="171" t="e">
        <f t="shared" si="18"/>
        <v>#REF!</v>
      </c>
      <c r="L123" s="171" t="e">
        <f t="shared" si="19"/>
        <v>#REF!</v>
      </c>
      <c r="M123" s="171">
        <f t="shared" si="20"/>
        <v>12</v>
      </c>
    </row>
    <row r="124" spans="3:13" ht="15" hidden="1">
      <c r="C124" s="168" t="s">
        <v>298</v>
      </c>
      <c r="D124" s="170"/>
      <c r="E124" s="171" t="e">
        <f t="shared" si="12"/>
        <v>#N/A</v>
      </c>
      <c r="F124" s="171" t="e">
        <f t="shared" si="13"/>
        <v>#N/A</v>
      </c>
      <c r="G124" s="171" t="e">
        <f t="shared" si="14"/>
        <v>#N/A</v>
      </c>
      <c r="H124" s="171" t="e">
        <f t="shared" si="15"/>
        <v>#N/A</v>
      </c>
      <c r="I124" s="171" t="e">
        <f t="shared" si="16"/>
        <v>#N/A</v>
      </c>
      <c r="J124" s="227" t="e">
        <f t="shared" si="17"/>
        <v>#N/A</v>
      </c>
      <c r="K124" s="171" t="e">
        <f t="shared" si="18"/>
        <v>#N/A</v>
      </c>
      <c r="L124" s="171" t="e">
        <f t="shared" si="19"/>
        <v>#N/A</v>
      </c>
      <c r="M124" s="171" t="e">
        <f t="shared" si="20"/>
        <v>#N/A</v>
      </c>
    </row>
    <row r="125" spans="3:13" ht="15" hidden="1">
      <c r="C125" s="168" t="s">
        <v>286</v>
      </c>
      <c r="D125" s="170"/>
      <c r="E125" s="171">
        <f t="shared" si="12"/>
        <v>27</v>
      </c>
      <c r="F125" s="171">
        <f t="shared" si="13"/>
        <v>4</v>
      </c>
      <c r="G125" s="171">
        <f t="shared" si="14"/>
        <v>0</v>
      </c>
      <c r="H125" s="171">
        <f t="shared" si="15"/>
        <v>13</v>
      </c>
      <c r="I125" s="171">
        <f t="shared" si="16"/>
        <v>10</v>
      </c>
      <c r="J125" s="227">
        <f t="shared" si="17"/>
        <v>3</v>
      </c>
      <c r="K125" s="171" t="e">
        <f t="shared" si="18"/>
        <v>#REF!</v>
      </c>
      <c r="L125" s="171" t="e">
        <f t="shared" si="19"/>
        <v>#REF!</v>
      </c>
      <c r="M125" s="171">
        <f t="shared" si="20"/>
        <v>12</v>
      </c>
    </row>
    <row r="126" spans="3:13" ht="15" hidden="1">
      <c r="C126" s="169" t="s">
        <v>115</v>
      </c>
      <c r="D126" s="170"/>
      <c r="E126" s="171">
        <f t="shared" si="12"/>
        <v>28</v>
      </c>
      <c r="F126" s="171">
        <f t="shared" si="13"/>
        <v>3</v>
      </c>
      <c r="G126" s="171">
        <f t="shared" si="14"/>
        <v>0</v>
      </c>
      <c r="H126" s="171">
        <f t="shared" si="15"/>
        <v>9</v>
      </c>
      <c r="I126" s="171">
        <f t="shared" si="16"/>
        <v>16</v>
      </c>
      <c r="J126" s="227">
        <f t="shared" si="17"/>
        <v>-7</v>
      </c>
      <c r="K126" s="171" t="e">
        <f t="shared" si="18"/>
        <v>#REF!</v>
      </c>
      <c r="L126" s="171" t="e">
        <f t="shared" si="19"/>
        <v>#REF!</v>
      </c>
      <c r="M126" s="171">
        <f t="shared" si="20"/>
        <v>9</v>
      </c>
    </row>
    <row r="127" spans="3:13" ht="15" hidden="1">
      <c r="C127" s="169" t="s">
        <v>28</v>
      </c>
      <c r="D127" s="170"/>
      <c r="E127" s="171">
        <f t="shared" si="12"/>
        <v>26</v>
      </c>
      <c r="F127" s="171">
        <f t="shared" si="13"/>
        <v>2</v>
      </c>
      <c r="G127" s="171">
        <f t="shared" si="14"/>
        <v>0</v>
      </c>
      <c r="H127" s="171">
        <f t="shared" si="15"/>
        <v>17</v>
      </c>
      <c r="I127" s="171">
        <f t="shared" si="16"/>
        <v>7</v>
      </c>
      <c r="J127" s="227">
        <f t="shared" si="17"/>
        <v>10</v>
      </c>
      <c r="K127" s="171" t="e">
        <f t="shared" si="18"/>
        <v>#REF!</v>
      </c>
      <c r="L127" s="171" t="e">
        <f t="shared" si="19"/>
        <v>#REF!</v>
      </c>
      <c r="M127" s="171">
        <f t="shared" si="20"/>
        <v>6</v>
      </c>
    </row>
    <row r="128" spans="3:13" ht="15" hidden="1">
      <c r="C128" s="168" t="s">
        <v>295</v>
      </c>
      <c r="D128" s="170"/>
      <c r="E128" s="171" t="e">
        <f t="shared" si="12"/>
        <v>#N/A</v>
      </c>
      <c r="F128" s="171" t="e">
        <f t="shared" si="13"/>
        <v>#N/A</v>
      </c>
      <c r="G128" s="171" t="e">
        <f t="shared" si="14"/>
        <v>#N/A</v>
      </c>
      <c r="H128" s="171" t="e">
        <f t="shared" si="15"/>
        <v>#N/A</v>
      </c>
      <c r="I128" s="171" t="e">
        <f t="shared" si="16"/>
        <v>#N/A</v>
      </c>
      <c r="J128" s="227" t="e">
        <f t="shared" si="17"/>
        <v>#N/A</v>
      </c>
      <c r="K128" s="171" t="e">
        <f t="shared" si="18"/>
        <v>#N/A</v>
      </c>
      <c r="L128" s="171" t="e">
        <f t="shared" si="19"/>
        <v>#N/A</v>
      </c>
      <c r="M128" s="171" t="e">
        <f t="shared" si="20"/>
        <v>#N/A</v>
      </c>
    </row>
    <row r="129" spans="3:13" ht="15" hidden="1">
      <c r="C129" s="168" t="s">
        <v>277</v>
      </c>
      <c r="D129" s="170"/>
      <c r="E129" s="171">
        <f t="shared" si="12"/>
        <v>19</v>
      </c>
      <c r="F129" s="171">
        <f t="shared" si="13"/>
        <v>3</v>
      </c>
      <c r="G129" s="171">
        <f t="shared" si="14"/>
        <v>0</v>
      </c>
      <c r="H129" s="171">
        <f t="shared" si="15"/>
        <v>10</v>
      </c>
      <c r="I129" s="171">
        <f t="shared" si="16"/>
        <v>6</v>
      </c>
      <c r="J129" s="227">
        <f t="shared" si="17"/>
        <v>4</v>
      </c>
      <c r="K129" s="171" t="e">
        <f t="shared" si="18"/>
        <v>#REF!</v>
      </c>
      <c r="L129" s="171" t="e">
        <f t="shared" si="19"/>
        <v>#REF!</v>
      </c>
      <c r="M129" s="171">
        <f t="shared" si="20"/>
        <v>9</v>
      </c>
    </row>
    <row r="130" spans="3:13" ht="15" hidden="1">
      <c r="C130" s="168" t="s">
        <v>34</v>
      </c>
      <c r="D130" s="170"/>
      <c r="E130" s="171">
        <f t="shared" si="12"/>
        <v>15</v>
      </c>
      <c r="F130" s="171">
        <f t="shared" si="13"/>
        <v>4</v>
      </c>
      <c r="G130" s="171">
        <f t="shared" si="14"/>
        <v>0</v>
      </c>
      <c r="H130" s="171">
        <f t="shared" si="15"/>
        <v>5</v>
      </c>
      <c r="I130" s="171">
        <f t="shared" si="16"/>
        <v>6</v>
      </c>
      <c r="J130" s="227">
        <f t="shared" si="17"/>
        <v>-1</v>
      </c>
      <c r="K130" s="171" t="e">
        <f t="shared" si="18"/>
        <v>#REF!</v>
      </c>
      <c r="L130" s="171" t="e">
        <f t="shared" si="19"/>
        <v>#REF!</v>
      </c>
      <c r="M130" s="171">
        <f t="shared" si="20"/>
        <v>12</v>
      </c>
    </row>
    <row r="131" spans="3:13" ht="15" hidden="1">
      <c r="C131" s="168" t="s">
        <v>36</v>
      </c>
      <c r="D131" s="170"/>
      <c r="E131" s="171" t="e">
        <f t="shared" si="12"/>
        <v>#N/A</v>
      </c>
      <c r="F131" s="171" t="e">
        <f t="shared" si="13"/>
        <v>#N/A</v>
      </c>
      <c r="G131" s="171" t="e">
        <f t="shared" si="14"/>
        <v>#N/A</v>
      </c>
      <c r="H131" s="171" t="e">
        <f t="shared" si="15"/>
        <v>#N/A</v>
      </c>
      <c r="I131" s="171" t="e">
        <f t="shared" si="16"/>
        <v>#N/A</v>
      </c>
      <c r="J131" s="227" t="e">
        <f t="shared" si="17"/>
        <v>#N/A</v>
      </c>
      <c r="K131" s="171" t="e">
        <f t="shared" si="18"/>
        <v>#N/A</v>
      </c>
      <c r="L131" s="171" t="e">
        <f t="shared" si="19"/>
        <v>#N/A</v>
      </c>
      <c r="M131" s="171" t="e">
        <f t="shared" si="20"/>
        <v>#N/A</v>
      </c>
    </row>
    <row r="132" spans="3:13" ht="15" hidden="1">
      <c r="C132" s="168" t="s">
        <v>33</v>
      </c>
      <c r="D132" s="170"/>
      <c r="E132" s="171" t="e">
        <f t="shared" si="12"/>
        <v>#N/A</v>
      </c>
      <c r="F132" s="171" t="e">
        <f t="shared" si="13"/>
        <v>#N/A</v>
      </c>
      <c r="G132" s="171" t="e">
        <f t="shared" si="14"/>
        <v>#N/A</v>
      </c>
      <c r="H132" s="171" t="e">
        <f t="shared" si="15"/>
        <v>#N/A</v>
      </c>
      <c r="I132" s="171" t="e">
        <f t="shared" si="16"/>
        <v>#N/A</v>
      </c>
      <c r="J132" s="227" t="e">
        <f t="shared" si="17"/>
        <v>#N/A</v>
      </c>
      <c r="K132" s="171" t="e">
        <f t="shared" si="18"/>
        <v>#N/A</v>
      </c>
      <c r="L132" s="171" t="e">
        <f t="shared" si="19"/>
        <v>#N/A</v>
      </c>
      <c r="M132" s="171" t="e">
        <f t="shared" si="20"/>
        <v>#N/A</v>
      </c>
    </row>
    <row r="133" spans="3:13" ht="15" hidden="1">
      <c r="C133" s="168" t="s">
        <v>279</v>
      </c>
      <c r="D133" s="170"/>
      <c r="E133" s="171">
        <f t="shared" si="12"/>
        <v>18</v>
      </c>
      <c r="F133" s="171">
        <f t="shared" si="13"/>
        <v>3</v>
      </c>
      <c r="G133" s="171">
        <f t="shared" si="14"/>
        <v>0</v>
      </c>
      <c r="H133" s="171">
        <f t="shared" si="15"/>
        <v>8</v>
      </c>
      <c r="I133" s="171">
        <f t="shared" si="16"/>
        <v>7</v>
      </c>
      <c r="J133" s="227">
        <f t="shared" si="17"/>
        <v>1</v>
      </c>
      <c r="K133" s="171" t="e">
        <f t="shared" si="18"/>
        <v>#REF!</v>
      </c>
      <c r="L133" s="171" t="e">
        <f t="shared" si="19"/>
        <v>#REF!</v>
      </c>
      <c r="M133" s="171">
        <f t="shared" si="20"/>
        <v>9</v>
      </c>
    </row>
    <row r="134" spans="3:13" ht="15" hidden="1">
      <c r="C134" s="168" t="s">
        <v>285</v>
      </c>
      <c r="D134" s="170"/>
      <c r="E134" s="171" t="e">
        <f t="shared" si="12"/>
        <v>#N/A</v>
      </c>
      <c r="F134" s="171" t="e">
        <f t="shared" si="13"/>
        <v>#N/A</v>
      </c>
      <c r="G134" s="171" t="e">
        <f t="shared" si="14"/>
        <v>#N/A</v>
      </c>
      <c r="H134" s="171" t="e">
        <f t="shared" si="15"/>
        <v>#N/A</v>
      </c>
      <c r="I134" s="171" t="e">
        <f t="shared" si="16"/>
        <v>#N/A</v>
      </c>
      <c r="J134" s="227" t="e">
        <f t="shared" si="17"/>
        <v>#N/A</v>
      </c>
      <c r="K134" s="171" t="e">
        <f t="shared" si="18"/>
        <v>#N/A</v>
      </c>
      <c r="L134" s="171" t="e">
        <f t="shared" si="19"/>
        <v>#N/A</v>
      </c>
      <c r="M134" s="171" t="e">
        <f t="shared" si="20"/>
        <v>#N/A</v>
      </c>
    </row>
    <row r="135" spans="3:13" ht="15" hidden="1">
      <c r="C135" s="168" t="s">
        <v>300</v>
      </c>
      <c r="D135" s="170"/>
      <c r="E135" s="171" t="e">
        <f t="shared" si="12"/>
        <v>#N/A</v>
      </c>
      <c r="F135" s="171" t="e">
        <f t="shared" si="13"/>
        <v>#N/A</v>
      </c>
      <c r="G135" s="171" t="e">
        <f t="shared" si="14"/>
        <v>#N/A</v>
      </c>
      <c r="H135" s="171" t="e">
        <f t="shared" si="15"/>
        <v>#N/A</v>
      </c>
      <c r="I135" s="171" t="e">
        <f t="shared" si="16"/>
        <v>#N/A</v>
      </c>
      <c r="J135" s="227" t="e">
        <f t="shared" si="17"/>
        <v>#N/A</v>
      </c>
      <c r="K135" s="171" t="e">
        <f t="shared" si="18"/>
        <v>#N/A</v>
      </c>
      <c r="L135" s="171" t="e">
        <f t="shared" si="19"/>
        <v>#N/A</v>
      </c>
      <c r="M135" s="171" t="e">
        <f t="shared" si="20"/>
        <v>#N/A</v>
      </c>
    </row>
    <row r="136" spans="3:13" ht="15" hidden="1">
      <c r="C136" s="327" t="s">
        <v>291</v>
      </c>
      <c r="D136" s="170"/>
      <c r="E136" s="171" t="e">
        <f t="shared" si="12"/>
        <v>#N/A</v>
      </c>
      <c r="F136" s="171" t="e">
        <f t="shared" si="13"/>
        <v>#N/A</v>
      </c>
      <c r="G136" s="171" t="e">
        <f t="shared" si="14"/>
        <v>#N/A</v>
      </c>
      <c r="H136" s="171" t="e">
        <f t="shared" si="15"/>
        <v>#N/A</v>
      </c>
      <c r="I136" s="171" t="e">
        <f t="shared" si="16"/>
        <v>#N/A</v>
      </c>
      <c r="J136" s="227" t="e">
        <f t="shared" si="17"/>
        <v>#N/A</v>
      </c>
      <c r="K136" s="171" t="e">
        <f t="shared" si="18"/>
        <v>#N/A</v>
      </c>
      <c r="L136" s="171" t="e">
        <f t="shared" si="19"/>
        <v>#N/A</v>
      </c>
      <c r="M136" s="171" t="e">
        <f t="shared" si="20"/>
        <v>#N/A</v>
      </c>
    </row>
    <row r="137" spans="3:13" ht="15" hidden="1">
      <c r="C137" s="327" t="s">
        <v>302</v>
      </c>
      <c r="D137" s="170"/>
      <c r="E137" s="171" t="e">
        <f t="shared" si="12"/>
        <v>#N/A</v>
      </c>
      <c r="F137" s="171" t="e">
        <f t="shared" si="13"/>
        <v>#N/A</v>
      </c>
      <c r="G137" s="171" t="e">
        <f t="shared" si="14"/>
        <v>#N/A</v>
      </c>
      <c r="H137" s="171" t="e">
        <f t="shared" si="15"/>
        <v>#N/A</v>
      </c>
      <c r="I137" s="171" t="e">
        <f t="shared" si="16"/>
        <v>#N/A</v>
      </c>
      <c r="J137" s="227" t="e">
        <f t="shared" si="17"/>
        <v>#N/A</v>
      </c>
      <c r="K137" s="171" t="e">
        <f t="shared" si="18"/>
        <v>#N/A</v>
      </c>
      <c r="L137" s="171" t="e">
        <f t="shared" si="19"/>
        <v>#N/A</v>
      </c>
      <c r="M137" s="171" t="e">
        <f t="shared" si="20"/>
        <v>#N/A</v>
      </c>
    </row>
    <row r="138" spans="3:13" ht="15" hidden="1">
      <c r="C138" s="327" t="s">
        <v>297</v>
      </c>
      <c r="D138" s="170"/>
      <c r="E138" s="171">
        <f t="shared" si="12"/>
        <v>26</v>
      </c>
      <c r="F138" s="171">
        <f t="shared" si="13"/>
        <v>5</v>
      </c>
      <c r="G138" s="171">
        <f t="shared" si="14"/>
        <v>0</v>
      </c>
      <c r="H138" s="171">
        <f t="shared" si="15"/>
        <v>7</v>
      </c>
      <c r="I138" s="171">
        <f t="shared" si="16"/>
        <v>14</v>
      </c>
      <c r="J138" s="227">
        <f t="shared" si="17"/>
        <v>-7</v>
      </c>
      <c r="K138" s="171" t="e">
        <f t="shared" si="18"/>
        <v>#REF!</v>
      </c>
      <c r="L138" s="171" t="e">
        <f t="shared" si="19"/>
        <v>#REF!</v>
      </c>
      <c r="M138" s="171">
        <f t="shared" si="20"/>
        <v>15</v>
      </c>
    </row>
    <row r="139" spans="3:13" ht="15" hidden="1">
      <c r="C139" s="327" t="s">
        <v>410</v>
      </c>
      <c r="D139" s="170"/>
      <c r="E139" s="171" t="e">
        <f t="shared" si="12"/>
        <v>#N/A</v>
      </c>
      <c r="F139" s="171" t="e">
        <f t="shared" si="13"/>
        <v>#N/A</v>
      </c>
      <c r="G139" s="171" t="e">
        <f t="shared" si="14"/>
        <v>#N/A</v>
      </c>
      <c r="H139" s="171" t="e">
        <f t="shared" si="15"/>
        <v>#N/A</v>
      </c>
      <c r="I139" s="171" t="e">
        <f t="shared" si="16"/>
        <v>#N/A</v>
      </c>
      <c r="J139" s="227" t="e">
        <f t="shared" si="17"/>
        <v>#N/A</v>
      </c>
      <c r="K139" s="171" t="e">
        <f t="shared" si="18"/>
        <v>#REF!</v>
      </c>
      <c r="L139" s="171" t="e">
        <f t="shared" si="19"/>
        <v>#N/A</v>
      </c>
      <c r="M139" s="171" t="e">
        <f t="shared" si="20"/>
        <v>#N/A</v>
      </c>
    </row>
    <row r="140" spans="3:13" ht="15" hidden="1">
      <c r="C140" s="327" t="s">
        <v>125</v>
      </c>
      <c r="D140" s="170"/>
      <c r="E140" s="171">
        <f t="shared" si="12"/>
        <v>23</v>
      </c>
      <c r="F140" s="171">
        <f t="shared" si="13"/>
        <v>4</v>
      </c>
      <c r="G140" s="171">
        <f t="shared" si="14"/>
        <v>0</v>
      </c>
      <c r="H140" s="171">
        <f t="shared" si="15"/>
        <v>6</v>
      </c>
      <c r="I140" s="171">
        <f t="shared" si="16"/>
        <v>13</v>
      </c>
      <c r="J140" s="227">
        <f t="shared" si="17"/>
        <v>-7</v>
      </c>
      <c r="K140" s="171" t="e">
        <f t="shared" si="18"/>
        <v>#REF!</v>
      </c>
      <c r="L140" s="171" t="e">
        <f t="shared" si="19"/>
        <v>#REF!</v>
      </c>
      <c r="M140" s="171">
        <f t="shared" si="20"/>
        <v>12</v>
      </c>
    </row>
    <row r="141" spans="3:13" ht="15" hidden="1">
      <c r="C141" s="327" t="s">
        <v>293</v>
      </c>
      <c r="D141" s="170"/>
      <c r="E141" s="171">
        <f t="shared" si="12"/>
        <v>17</v>
      </c>
      <c r="F141" s="171">
        <f t="shared" si="13"/>
        <v>1</v>
      </c>
      <c r="G141" s="171">
        <f t="shared" si="14"/>
        <v>0</v>
      </c>
      <c r="H141" s="171">
        <f t="shared" si="15"/>
        <v>10</v>
      </c>
      <c r="I141" s="171">
        <f t="shared" si="16"/>
        <v>6</v>
      </c>
      <c r="J141" s="227">
        <f t="shared" si="17"/>
        <v>4</v>
      </c>
      <c r="K141" s="171" t="e">
        <f t="shared" si="18"/>
        <v>#REF!</v>
      </c>
      <c r="L141" s="171" t="e">
        <f t="shared" si="19"/>
        <v>#REF!</v>
      </c>
      <c r="M141" s="171">
        <f t="shared" si="20"/>
        <v>3</v>
      </c>
    </row>
    <row r="142" spans="3:13" ht="15" hidden="1">
      <c r="C142" s="327" t="s">
        <v>29</v>
      </c>
      <c r="D142" s="170"/>
      <c r="E142" s="171" t="e">
        <f t="shared" si="12"/>
        <v>#N/A</v>
      </c>
      <c r="F142" s="171" t="e">
        <f t="shared" si="13"/>
        <v>#N/A</v>
      </c>
      <c r="G142" s="171" t="e">
        <f t="shared" si="14"/>
        <v>#N/A</v>
      </c>
      <c r="H142" s="171" t="e">
        <f t="shared" si="15"/>
        <v>#N/A</v>
      </c>
      <c r="I142" s="171" t="e">
        <f t="shared" si="16"/>
        <v>#N/A</v>
      </c>
      <c r="J142" s="227" t="e">
        <f t="shared" si="17"/>
        <v>#N/A</v>
      </c>
      <c r="K142" s="171" t="e">
        <f t="shared" si="18"/>
        <v>#N/A</v>
      </c>
      <c r="L142" s="171" t="e">
        <f t="shared" si="19"/>
        <v>#N/A</v>
      </c>
      <c r="M142" s="171" t="e">
        <f t="shared" si="20"/>
        <v>#N/A</v>
      </c>
    </row>
    <row r="143" spans="3:13" ht="15" hidden="1">
      <c r="C143" s="327" t="s">
        <v>301</v>
      </c>
      <c r="D143" s="170"/>
      <c r="E143" s="171">
        <f t="shared" si="12"/>
        <v>18</v>
      </c>
      <c r="F143" s="171">
        <f t="shared" si="13"/>
        <v>2</v>
      </c>
      <c r="G143" s="171">
        <f t="shared" si="14"/>
        <v>0</v>
      </c>
      <c r="H143" s="171">
        <f t="shared" si="15"/>
        <v>10</v>
      </c>
      <c r="I143" s="171">
        <f t="shared" si="16"/>
        <v>6</v>
      </c>
      <c r="J143" s="227">
        <f t="shared" si="17"/>
        <v>4</v>
      </c>
      <c r="K143" s="171" t="e">
        <f t="shared" si="18"/>
        <v>#REF!</v>
      </c>
      <c r="L143" s="171" t="e">
        <f t="shared" si="19"/>
        <v>#REF!</v>
      </c>
      <c r="M143" s="171">
        <f t="shared" si="20"/>
        <v>6</v>
      </c>
    </row>
    <row r="144" spans="3:13" ht="15" hidden="1">
      <c r="C144" s="327" t="s">
        <v>283</v>
      </c>
      <c r="D144" s="170"/>
      <c r="E144" s="171" t="e">
        <f t="shared" si="12"/>
        <v>#N/A</v>
      </c>
      <c r="F144" s="171" t="e">
        <f t="shared" si="13"/>
        <v>#N/A</v>
      </c>
      <c r="G144" s="171" t="e">
        <f t="shared" si="14"/>
        <v>#N/A</v>
      </c>
      <c r="H144" s="171" t="e">
        <f t="shared" si="15"/>
        <v>#N/A</v>
      </c>
      <c r="I144" s="171" t="e">
        <f t="shared" si="16"/>
        <v>#N/A</v>
      </c>
      <c r="J144" s="227" t="e">
        <f t="shared" si="17"/>
        <v>#N/A</v>
      </c>
      <c r="K144" s="171" t="e">
        <f t="shared" si="18"/>
        <v>#N/A</v>
      </c>
      <c r="L144" s="171" t="e">
        <f t="shared" si="19"/>
        <v>#N/A</v>
      </c>
      <c r="M144" s="171" t="e">
        <f t="shared" si="20"/>
        <v>#N/A</v>
      </c>
    </row>
    <row r="145" spans="3:13" ht="15" hidden="1">
      <c r="C145" s="327" t="s">
        <v>284</v>
      </c>
      <c r="D145" s="170"/>
      <c r="E145" s="171">
        <f t="shared" si="12"/>
        <v>28</v>
      </c>
      <c r="F145" s="171">
        <f t="shared" si="13"/>
        <v>2</v>
      </c>
      <c r="G145" s="171">
        <f t="shared" si="14"/>
        <v>0</v>
      </c>
      <c r="H145" s="171">
        <f t="shared" si="15"/>
        <v>17</v>
      </c>
      <c r="I145" s="171">
        <f t="shared" si="16"/>
        <v>9</v>
      </c>
      <c r="J145" s="227">
        <f t="shared" si="17"/>
        <v>8</v>
      </c>
      <c r="K145" s="171" t="e">
        <f t="shared" si="18"/>
        <v>#REF!</v>
      </c>
      <c r="L145" s="171" t="e">
        <f t="shared" si="19"/>
        <v>#REF!</v>
      </c>
      <c r="M145" s="171">
        <f t="shared" si="20"/>
        <v>6</v>
      </c>
    </row>
    <row r="146" spans="3:13" ht="15" hidden="1">
      <c r="C146" s="327" t="s">
        <v>296</v>
      </c>
      <c r="D146" s="170"/>
      <c r="E146" s="171" t="e">
        <f t="shared" si="12"/>
        <v>#N/A</v>
      </c>
      <c r="F146" s="171" t="e">
        <f t="shared" si="13"/>
        <v>#N/A</v>
      </c>
      <c r="G146" s="171" t="e">
        <f t="shared" si="14"/>
        <v>#N/A</v>
      </c>
      <c r="H146" s="171" t="e">
        <f t="shared" si="15"/>
        <v>#N/A</v>
      </c>
      <c r="I146" s="171" t="e">
        <f t="shared" si="16"/>
        <v>#N/A</v>
      </c>
      <c r="J146" s="227" t="e">
        <f t="shared" si="17"/>
        <v>#N/A</v>
      </c>
      <c r="K146" s="171" t="e">
        <f t="shared" si="18"/>
        <v>#N/A</v>
      </c>
      <c r="L146" s="171" t="e">
        <f t="shared" si="19"/>
        <v>#N/A</v>
      </c>
      <c r="M146" s="171" t="e">
        <f t="shared" si="20"/>
        <v>#N/A</v>
      </c>
    </row>
    <row r="147" spans="3:13" ht="15" hidden="1">
      <c r="C147" s="327" t="s">
        <v>280</v>
      </c>
      <c r="D147" s="170"/>
      <c r="E147" s="171">
        <f t="shared" si="12"/>
        <v>25</v>
      </c>
      <c r="F147" s="171">
        <f t="shared" si="13"/>
        <v>4</v>
      </c>
      <c r="G147" s="171">
        <f t="shared" si="14"/>
        <v>0</v>
      </c>
      <c r="H147" s="171">
        <f t="shared" si="15"/>
        <v>12</v>
      </c>
      <c r="I147" s="171">
        <f t="shared" si="16"/>
        <v>9</v>
      </c>
      <c r="J147" s="227">
        <f t="shared" si="17"/>
        <v>3</v>
      </c>
      <c r="K147" s="171" t="e">
        <f t="shared" si="18"/>
        <v>#REF!</v>
      </c>
      <c r="L147" s="171" t="e">
        <f t="shared" si="19"/>
        <v>#REF!</v>
      </c>
      <c r="M147" s="171">
        <f t="shared" si="20"/>
        <v>12</v>
      </c>
    </row>
    <row r="148" spans="3:13" ht="15" hidden="1">
      <c r="C148" s="327" t="s">
        <v>24</v>
      </c>
      <c r="D148" s="170"/>
      <c r="E148" s="171" t="e">
        <f t="shared" si="12"/>
        <v>#N/A</v>
      </c>
      <c r="F148" s="171" t="e">
        <f t="shared" si="13"/>
        <v>#N/A</v>
      </c>
      <c r="G148" s="171" t="e">
        <f t="shared" si="14"/>
        <v>#N/A</v>
      </c>
      <c r="H148" s="171" t="e">
        <f t="shared" si="15"/>
        <v>#N/A</v>
      </c>
      <c r="I148" s="171" t="e">
        <f t="shared" si="16"/>
        <v>#N/A</v>
      </c>
      <c r="J148" s="227" t="e">
        <f t="shared" si="17"/>
        <v>#N/A</v>
      </c>
      <c r="K148" s="171" t="e">
        <f t="shared" si="18"/>
        <v>#N/A</v>
      </c>
      <c r="L148" s="171" t="e">
        <f t="shared" si="19"/>
        <v>#N/A</v>
      </c>
      <c r="M148" s="171" t="e">
        <f t="shared" si="20"/>
        <v>#N/A</v>
      </c>
    </row>
    <row r="149" spans="3:13" ht="15" hidden="1">
      <c r="C149" s="327" t="s">
        <v>287</v>
      </c>
      <c r="D149" s="170"/>
      <c r="E149" s="171" t="e">
        <f t="shared" si="12"/>
        <v>#N/A</v>
      </c>
      <c r="F149" s="171" t="e">
        <f t="shared" si="13"/>
        <v>#N/A</v>
      </c>
      <c r="G149" s="171" t="e">
        <f t="shared" si="14"/>
        <v>#N/A</v>
      </c>
      <c r="H149" s="171" t="e">
        <f t="shared" si="15"/>
        <v>#N/A</v>
      </c>
      <c r="I149" s="171" t="e">
        <f t="shared" si="16"/>
        <v>#N/A</v>
      </c>
      <c r="J149" s="227" t="e">
        <f t="shared" si="17"/>
        <v>#N/A</v>
      </c>
      <c r="K149" s="171" t="e">
        <f t="shared" si="18"/>
        <v>#N/A</v>
      </c>
      <c r="L149" s="171" t="e">
        <f t="shared" si="19"/>
        <v>#N/A</v>
      </c>
      <c r="M149" s="171" t="e">
        <f t="shared" si="20"/>
        <v>#N/A</v>
      </c>
    </row>
    <row r="150" spans="3:13" ht="15" hidden="1">
      <c r="C150" s="327" t="s">
        <v>227</v>
      </c>
      <c r="D150" s="170"/>
      <c r="E150" s="171" t="e">
        <f t="shared" si="12"/>
        <v>#N/A</v>
      </c>
      <c r="F150" s="171" t="e">
        <f t="shared" si="13"/>
        <v>#N/A</v>
      </c>
      <c r="G150" s="171" t="e">
        <f t="shared" si="14"/>
        <v>#N/A</v>
      </c>
      <c r="H150" s="171" t="e">
        <f t="shared" si="15"/>
        <v>#N/A</v>
      </c>
      <c r="I150" s="171" t="e">
        <f t="shared" si="16"/>
        <v>#N/A</v>
      </c>
      <c r="J150" s="227" t="e">
        <f t="shared" si="17"/>
        <v>#N/A</v>
      </c>
      <c r="K150" s="171" t="e">
        <f t="shared" si="18"/>
        <v>#N/A</v>
      </c>
      <c r="L150" s="171" t="e">
        <f t="shared" si="19"/>
        <v>#N/A</v>
      </c>
      <c r="M150" s="171" t="e">
        <f t="shared" si="20"/>
        <v>#N/A</v>
      </c>
    </row>
    <row r="151" spans="3:13" ht="15" hidden="1">
      <c r="C151" s="327" t="s">
        <v>123</v>
      </c>
      <c r="D151" s="170"/>
      <c r="E151" s="171">
        <f t="shared" si="12"/>
        <v>19</v>
      </c>
      <c r="F151" s="171">
        <f t="shared" si="13"/>
        <v>1</v>
      </c>
      <c r="G151" s="171">
        <f t="shared" si="14"/>
        <v>0</v>
      </c>
      <c r="H151" s="171">
        <f t="shared" si="15"/>
        <v>13</v>
      </c>
      <c r="I151" s="171">
        <f t="shared" si="16"/>
        <v>5</v>
      </c>
      <c r="J151" s="227">
        <f t="shared" si="17"/>
        <v>8</v>
      </c>
      <c r="K151" s="171" t="e">
        <f t="shared" si="18"/>
        <v>#REF!</v>
      </c>
      <c r="L151" s="171" t="e">
        <f t="shared" si="19"/>
        <v>#REF!</v>
      </c>
      <c r="M151" s="171">
        <f t="shared" si="20"/>
        <v>3</v>
      </c>
    </row>
    <row r="152" spans="3:13" ht="15" hidden="1">
      <c r="C152" s="327" t="s">
        <v>52</v>
      </c>
      <c r="D152" s="170"/>
      <c r="E152" s="171">
        <f t="shared" si="12"/>
        <v>16</v>
      </c>
      <c r="F152" s="171">
        <f t="shared" si="13"/>
        <v>3</v>
      </c>
      <c r="G152" s="171">
        <f t="shared" si="14"/>
        <v>0</v>
      </c>
      <c r="H152" s="171">
        <f t="shared" si="15"/>
        <v>4</v>
      </c>
      <c r="I152" s="171">
        <f t="shared" si="16"/>
        <v>9</v>
      </c>
      <c r="J152" s="227">
        <f t="shared" si="17"/>
        <v>-5</v>
      </c>
      <c r="K152" s="171" t="e">
        <f t="shared" si="18"/>
        <v>#REF!</v>
      </c>
      <c r="L152" s="171" t="e">
        <f t="shared" si="19"/>
        <v>#REF!</v>
      </c>
      <c r="M152" s="171">
        <f t="shared" si="20"/>
        <v>9</v>
      </c>
    </row>
    <row r="153" spans="3:13" ht="15" hidden="1">
      <c r="C153" s="327" t="s">
        <v>288</v>
      </c>
      <c r="D153" s="170"/>
      <c r="E153" s="171" t="e">
        <f t="shared" si="12"/>
        <v>#N/A</v>
      </c>
      <c r="F153" s="171" t="e">
        <f t="shared" si="13"/>
        <v>#N/A</v>
      </c>
      <c r="G153" s="171" t="e">
        <f t="shared" si="14"/>
        <v>#N/A</v>
      </c>
      <c r="H153" s="171" t="e">
        <f t="shared" si="15"/>
        <v>#N/A</v>
      </c>
      <c r="I153" s="171" t="e">
        <f t="shared" si="16"/>
        <v>#N/A</v>
      </c>
      <c r="J153" s="227" t="e">
        <f t="shared" si="17"/>
        <v>#N/A</v>
      </c>
      <c r="K153" s="171" t="e">
        <f t="shared" si="18"/>
        <v>#N/A</v>
      </c>
      <c r="L153" s="171" t="e">
        <f t="shared" si="19"/>
        <v>#N/A</v>
      </c>
      <c r="M153" s="171" t="e">
        <f t="shared" si="20"/>
        <v>#N/A</v>
      </c>
    </row>
    <row r="154" spans="3:13" ht="15" hidden="1">
      <c r="C154" s="327" t="s">
        <v>222</v>
      </c>
      <c r="D154" s="170"/>
      <c r="E154" s="171">
        <f t="shared" si="12"/>
        <v>19</v>
      </c>
      <c r="F154" s="171">
        <f t="shared" si="13"/>
        <v>2</v>
      </c>
      <c r="G154" s="171">
        <f t="shared" si="14"/>
        <v>0</v>
      </c>
      <c r="H154" s="171">
        <f t="shared" si="15"/>
        <v>9</v>
      </c>
      <c r="I154" s="171">
        <f t="shared" si="16"/>
        <v>8</v>
      </c>
      <c r="J154" s="227">
        <f t="shared" si="17"/>
        <v>1</v>
      </c>
      <c r="K154" s="171" t="e">
        <f t="shared" si="18"/>
        <v>#REF!</v>
      </c>
      <c r="L154" s="171" t="e">
        <f t="shared" si="19"/>
        <v>#REF!</v>
      </c>
      <c r="M154" s="171">
        <f t="shared" si="20"/>
        <v>6</v>
      </c>
    </row>
    <row r="155" spans="3:13" ht="15" hidden="1">
      <c r="C155" s="327" t="s">
        <v>13</v>
      </c>
      <c r="D155" s="170"/>
      <c r="E155" s="171" t="e">
        <f t="shared" si="12"/>
        <v>#N/A</v>
      </c>
      <c r="F155" s="171" t="e">
        <f t="shared" si="13"/>
        <v>#N/A</v>
      </c>
      <c r="G155" s="171" t="e">
        <f t="shared" si="14"/>
        <v>#N/A</v>
      </c>
      <c r="H155" s="171" t="e">
        <f t="shared" si="15"/>
        <v>#N/A</v>
      </c>
      <c r="I155" s="171" t="e">
        <f t="shared" si="16"/>
        <v>#N/A</v>
      </c>
      <c r="J155" s="227" t="e">
        <f t="shared" si="17"/>
        <v>#N/A</v>
      </c>
      <c r="K155" s="171" t="e">
        <f t="shared" si="18"/>
        <v>#N/A</v>
      </c>
      <c r="L155" s="171" t="e">
        <f t="shared" si="19"/>
        <v>#N/A</v>
      </c>
      <c r="M155" s="171" t="e">
        <f t="shared" si="20"/>
        <v>#N/A</v>
      </c>
    </row>
    <row r="156" spans="3:13" ht="15" hidden="1">
      <c r="C156" s="327" t="s">
        <v>290</v>
      </c>
      <c r="D156" s="170"/>
      <c r="E156" s="171">
        <f t="shared" si="12"/>
        <v>34</v>
      </c>
      <c r="F156" s="171">
        <f t="shared" si="13"/>
        <v>5</v>
      </c>
      <c r="G156" s="171">
        <f t="shared" si="14"/>
        <v>0</v>
      </c>
      <c r="H156" s="171">
        <f t="shared" si="15"/>
        <v>11</v>
      </c>
      <c r="I156" s="171">
        <f t="shared" si="16"/>
        <v>18</v>
      </c>
      <c r="J156" s="227">
        <f t="shared" si="17"/>
        <v>-7</v>
      </c>
      <c r="K156" s="171" t="e">
        <f t="shared" si="18"/>
        <v>#REF!</v>
      </c>
      <c r="L156" s="171" t="e">
        <f t="shared" si="19"/>
        <v>#REF!</v>
      </c>
      <c r="M156" s="171">
        <f t="shared" si="20"/>
        <v>15</v>
      </c>
    </row>
    <row r="157" ht="15" hidden="1"/>
    <row r="158" ht="15" hidden="1"/>
    <row r="159" ht="15" hidden="1"/>
    <row r="160" ht="15" hidden="1"/>
    <row r="161" ht="15" hidden="1"/>
    <row r="162" spans="3:11" ht="15">
      <c r="C162" s="363" t="s">
        <v>467</v>
      </c>
      <c r="K162" s="363"/>
    </row>
    <row r="163" spans="3:19" ht="15">
      <c r="C163" s="366" t="s">
        <v>278</v>
      </c>
      <c r="D163" s="365" t="s">
        <v>395</v>
      </c>
      <c r="E163" s="705" t="s">
        <v>284</v>
      </c>
      <c r="F163" s="705"/>
      <c r="G163" s="705"/>
      <c r="H163" s="364" t="s">
        <v>142</v>
      </c>
      <c r="I163" s="364" t="s">
        <v>136</v>
      </c>
      <c r="K163" s="706"/>
      <c r="L163" s="706"/>
      <c r="M163" s="706"/>
      <c r="N163" s="365"/>
      <c r="O163" s="705"/>
      <c r="P163" s="705"/>
      <c r="Q163" s="705"/>
      <c r="R163" s="364"/>
      <c r="S163" s="364"/>
    </row>
    <row r="164" spans="3:19" ht="15">
      <c r="C164" s="366" t="s">
        <v>20</v>
      </c>
      <c r="D164" s="365" t="s">
        <v>395</v>
      </c>
      <c r="E164" s="705" t="s">
        <v>410</v>
      </c>
      <c r="F164" s="705"/>
      <c r="G164" s="705"/>
      <c r="H164" s="364" t="s">
        <v>218</v>
      </c>
      <c r="I164" s="364" t="s">
        <v>158</v>
      </c>
      <c r="K164" s="707"/>
      <c r="L164" s="707"/>
      <c r="M164" s="707"/>
      <c r="N164" s="365"/>
      <c r="O164" s="708"/>
      <c r="P164" s="708"/>
      <c r="Q164" s="708"/>
      <c r="R164" s="364"/>
      <c r="S164" s="364"/>
    </row>
    <row r="165" spans="3:19" ht="15">
      <c r="C165" s="366" t="s">
        <v>119</v>
      </c>
      <c r="D165" s="365" t="s">
        <v>395</v>
      </c>
      <c r="E165" s="705" t="s">
        <v>222</v>
      </c>
      <c r="F165" s="705"/>
      <c r="G165" s="705"/>
      <c r="H165" s="364" t="s">
        <v>158</v>
      </c>
      <c r="I165" s="364" t="s">
        <v>401</v>
      </c>
      <c r="K165" s="706"/>
      <c r="L165" s="706"/>
      <c r="M165" s="706"/>
      <c r="N165" s="365"/>
      <c r="O165" s="705"/>
      <c r="P165" s="705"/>
      <c r="Q165" s="705"/>
      <c r="R165" s="364"/>
      <c r="S165" s="364"/>
    </row>
    <row r="166" spans="3:19" ht="15">
      <c r="C166" s="366" t="s">
        <v>123</v>
      </c>
      <c r="D166" s="365" t="s">
        <v>395</v>
      </c>
      <c r="E166" s="705" t="s">
        <v>568</v>
      </c>
      <c r="F166" s="705"/>
      <c r="G166" s="705"/>
      <c r="H166" s="364" t="s">
        <v>136</v>
      </c>
      <c r="I166" s="364" t="s">
        <v>401</v>
      </c>
      <c r="K166" s="706"/>
      <c r="L166" s="706"/>
      <c r="M166" s="706"/>
      <c r="N166" s="365"/>
      <c r="O166" s="705"/>
      <c r="P166" s="705"/>
      <c r="Q166" s="705"/>
      <c r="R166" s="364"/>
      <c r="S166" s="364"/>
    </row>
    <row r="167" spans="3:19" ht="15">
      <c r="C167" s="366" t="s">
        <v>279</v>
      </c>
      <c r="D167" s="365" t="s">
        <v>395</v>
      </c>
      <c r="E167" s="705" t="s">
        <v>124</v>
      </c>
      <c r="F167" s="705"/>
      <c r="G167" s="705"/>
      <c r="H167" s="364" t="s">
        <v>217</v>
      </c>
      <c r="I167" s="364" t="s">
        <v>218</v>
      </c>
      <c r="K167" s="706"/>
      <c r="L167" s="706"/>
      <c r="M167" s="706"/>
      <c r="N167" s="365"/>
      <c r="O167" s="705"/>
      <c r="P167" s="705"/>
      <c r="Q167" s="705"/>
      <c r="R167" s="364"/>
      <c r="S167" s="364"/>
    </row>
    <row r="168" spans="3:19" ht="15">
      <c r="C168" s="366" t="s">
        <v>566</v>
      </c>
      <c r="D168" s="365" t="s">
        <v>395</v>
      </c>
      <c r="E168" s="705" t="s">
        <v>28</v>
      </c>
      <c r="F168" s="705"/>
      <c r="G168" s="705"/>
      <c r="H168" s="364" t="s">
        <v>158</v>
      </c>
      <c r="I168" s="364" t="s">
        <v>401</v>
      </c>
      <c r="K168" s="706"/>
      <c r="L168" s="706"/>
      <c r="M168" s="706"/>
      <c r="N168" s="365"/>
      <c r="O168" s="705"/>
      <c r="P168" s="705"/>
      <c r="Q168" s="705"/>
      <c r="R168" s="364"/>
      <c r="S168" s="364"/>
    </row>
    <row r="169" spans="3:19" ht="15">
      <c r="C169" s="366" t="s">
        <v>281</v>
      </c>
      <c r="D169" s="365" t="s">
        <v>395</v>
      </c>
      <c r="E169" s="705" t="s">
        <v>567</v>
      </c>
      <c r="F169" s="705"/>
      <c r="G169" s="705"/>
      <c r="H169" s="364" t="s">
        <v>136</v>
      </c>
      <c r="I169" s="364" t="s">
        <v>158</v>
      </c>
      <c r="K169" s="706"/>
      <c r="L169" s="706"/>
      <c r="M169" s="706"/>
      <c r="N169" s="365"/>
      <c r="O169" s="705"/>
      <c r="P169" s="705"/>
      <c r="Q169" s="705"/>
      <c r="R169" s="364"/>
      <c r="S169" s="364"/>
    </row>
    <row r="170" spans="3:19" ht="15">
      <c r="C170" s="366" t="s">
        <v>225</v>
      </c>
      <c r="D170" s="365" t="s">
        <v>395</v>
      </c>
      <c r="E170" s="705" t="s">
        <v>277</v>
      </c>
      <c r="F170" s="705"/>
      <c r="G170" s="705"/>
      <c r="H170" s="364" t="s">
        <v>218</v>
      </c>
      <c r="I170" s="364" t="s">
        <v>461</v>
      </c>
      <c r="K170" s="706"/>
      <c r="L170" s="706"/>
      <c r="M170" s="706"/>
      <c r="N170" s="365"/>
      <c r="O170" s="705"/>
      <c r="P170" s="705"/>
      <c r="Q170" s="705"/>
      <c r="R170" s="364"/>
      <c r="S170" s="364"/>
    </row>
    <row r="171" spans="3:9" ht="15">
      <c r="C171" s="560"/>
      <c r="E171" s="709"/>
      <c r="F171" s="709"/>
      <c r="G171" s="709"/>
      <c r="H171" s="364"/>
      <c r="I171" s="364"/>
    </row>
    <row r="172" spans="3:11" ht="15">
      <c r="C172" s="367" t="s">
        <v>468</v>
      </c>
      <c r="E172" s="709"/>
      <c r="F172" s="709"/>
      <c r="G172" s="709"/>
      <c r="H172" s="364"/>
      <c r="I172" s="364"/>
      <c r="K172" s="363"/>
    </row>
    <row r="173" spans="3:18" ht="15">
      <c r="C173" s="366" t="s">
        <v>20</v>
      </c>
      <c r="D173" s="365" t="s">
        <v>395</v>
      </c>
      <c r="E173" s="705" t="s">
        <v>278</v>
      </c>
      <c r="F173" s="705"/>
      <c r="G173" s="705"/>
      <c r="H173" s="364" t="s">
        <v>218</v>
      </c>
      <c r="I173" s="364" t="s">
        <v>714</v>
      </c>
      <c r="J173" s="363"/>
      <c r="K173" s="706"/>
      <c r="L173" s="706"/>
      <c r="M173" s="706"/>
      <c r="N173" s="365"/>
      <c r="O173" s="705"/>
      <c r="P173" s="705"/>
      <c r="Q173" s="705"/>
      <c r="R173" s="364"/>
    </row>
    <row r="174" spans="3:18" ht="15">
      <c r="C174" s="366" t="s">
        <v>119</v>
      </c>
      <c r="D174" s="365" t="s">
        <v>395</v>
      </c>
      <c r="E174" s="705" t="s">
        <v>123</v>
      </c>
      <c r="F174" s="705"/>
      <c r="G174" s="705"/>
      <c r="H174" s="364" t="s">
        <v>139</v>
      </c>
      <c r="I174" s="364" t="s">
        <v>136</v>
      </c>
      <c r="J174" s="363"/>
      <c r="K174" s="706"/>
      <c r="L174" s="706"/>
      <c r="M174" s="706"/>
      <c r="N174" s="365"/>
      <c r="O174" s="707"/>
      <c r="P174" s="707"/>
      <c r="Q174" s="707"/>
      <c r="R174" s="364"/>
    </row>
    <row r="175" spans="3:18" ht="15">
      <c r="C175" s="366" t="s">
        <v>566</v>
      </c>
      <c r="D175" s="365" t="s">
        <v>395</v>
      </c>
      <c r="E175" s="705" t="s">
        <v>279</v>
      </c>
      <c r="F175" s="705"/>
      <c r="G175" s="705"/>
      <c r="H175" s="364" t="s">
        <v>162</v>
      </c>
      <c r="I175" s="364" t="s">
        <v>156</v>
      </c>
      <c r="J175" s="363"/>
      <c r="K175" s="706"/>
      <c r="L175" s="706"/>
      <c r="M175" s="706"/>
      <c r="N175" s="365"/>
      <c r="O175" s="707"/>
      <c r="P175" s="707"/>
      <c r="Q175" s="707"/>
      <c r="R175" s="364"/>
    </row>
    <row r="176" spans="3:18" ht="15">
      <c r="C176" s="366" t="s">
        <v>225</v>
      </c>
      <c r="D176" s="365" t="s">
        <v>395</v>
      </c>
      <c r="E176" s="705" t="s">
        <v>281</v>
      </c>
      <c r="F176" s="705"/>
      <c r="G176" s="705"/>
      <c r="H176" s="364" t="s">
        <v>401</v>
      </c>
      <c r="I176" s="364" t="s">
        <v>158</v>
      </c>
      <c r="J176" s="363"/>
      <c r="K176" s="706"/>
      <c r="L176" s="706"/>
      <c r="M176" s="706"/>
      <c r="N176" s="365"/>
      <c r="O176" s="707"/>
      <c r="P176" s="707"/>
      <c r="Q176" s="707"/>
      <c r="R176" s="364"/>
    </row>
    <row r="177" spans="8:9" ht="15">
      <c r="H177" s="120"/>
      <c r="I177" s="120"/>
    </row>
    <row r="178" spans="3:11" ht="15">
      <c r="C178" s="367" t="s">
        <v>469</v>
      </c>
      <c r="H178" s="120"/>
      <c r="I178" s="120"/>
      <c r="K178" s="363"/>
    </row>
    <row r="179" spans="3:18" ht="15">
      <c r="C179" s="366" t="s">
        <v>20</v>
      </c>
      <c r="D179" s="365"/>
      <c r="E179" s="705" t="s">
        <v>119</v>
      </c>
      <c r="F179" s="705"/>
      <c r="G179" s="705"/>
      <c r="H179" s="364" t="s">
        <v>158</v>
      </c>
      <c r="I179" s="364" t="s">
        <v>158</v>
      </c>
      <c r="J179" s="363"/>
      <c r="K179" s="706"/>
      <c r="L179" s="706"/>
      <c r="M179" s="706"/>
      <c r="N179" s="365"/>
      <c r="O179" s="707"/>
      <c r="P179" s="707"/>
      <c r="Q179" s="707"/>
      <c r="R179" s="364"/>
    </row>
    <row r="180" spans="3:18" ht="15">
      <c r="C180" s="366" t="s">
        <v>566</v>
      </c>
      <c r="D180" s="365"/>
      <c r="E180" s="705" t="s">
        <v>225</v>
      </c>
      <c r="F180" s="705"/>
      <c r="G180" s="705"/>
      <c r="H180" s="364" t="s">
        <v>136</v>
      </c>
      <c r="I180" s="364" t="s">
        <v>158</v>
      </c>
      <c r="J180" s="363"/>
      <c r="K180" s="706"/>
      <c r="L180" s="706"/>
      <c r="M180" s="706"/>
      <c r="N180" s="365"/>
      <c r="O180" s="707"/>
      <c r="P180" s="707"/>
      <c r="Q180" s="707"/>
      <c r="R180" s="364"/>
    </row>
    <row r="181" spans="8:9" ht="15">
      <c r="H181" s="120"/>
      <c r="I181" s="120"/>
    </row>
    <row r="182" spans="3:18" ht="15">
      <c r="C182" s="367" t="s">
        <v>219</v>
      </c>
      <c r="D182" s="363"/>
      <c r="E182" s="363"/>
      <c r="F182" s="363"/>
      <c r="G182" s="363"/>
      <c r="H182" s="120"/>
      <c r="I182" s="120"/>
      <c r="J182" s="363"/>
      <c r="K182" s="363"/>
      <c r="L182" s="363"/>
      <c r="M182" s="363"/>
      <c r="N182" s="363"/>
      <c r="O182" s="363"/>
      <c r="P182" s="363"/>
      <c r="Q182" s="363"/>
      <c r="R182" s="363"/>
    </row>
    <row r="183" spans="3:18" ht="15">
      <c r="C183" s="366" t="s">
        <v>20</v>
      </c>
      <c r="D183" s="365"/>
      <c r="E183" s="705" t="s">
        <v>566</v>
      </c>
      <c r="F183" s="705"/>
      <c r="G183" s="705"/>
      <c r="H183" s="364" t="s">
        <v>146</v>
      </c>
      <c r="I183" s="364"/>
      <c r="J183" s="363"/>
      <c r="K183" s="706"/>
      <c r="L183" s="706"/>
      <c r="M183" s="706"/>
      <c r="N183" s="365"/>
      <c r="O183" s="707"/>
      <c r="P183" s="707"/>
      <c r="Q183" s="707"/>
      <c r="R183" s="364"/>
    </row>
    <row r="185" spans="3:18" ht="15">
      <c r="C185" s="367" t="s">
        <v>452</v>
      </c>
      <c r="D185" s="363"/>
      <c r="E185" s="363"/>
      <c r="F185" s="363"/>
      <c r="G185" s="363"/>
      <c r="H185" s="120"/>
      <c r="I185" s="120"/>
      <c r="J185" s="363"/>
      <c r="K185" s="363"/>
      <c r="L185" s="363"/>
      <c r="M185" s="363"/>
      <c r="N185" s="363"/>
      <c r="O185" s="363"/>
      <c r="P185" s="363"/>
      <c r="Q185" s="363"/>
      <c r="R185" s="363"/>
    </row>
    <row r="186" spans="3:18" ht="15">
      <c r="C186" s="366" t="s">
        <v>225</v>
      </c>
      <c r="D186" s="365"/>
      <c r="E186" s="705" t="s">
        <v>119</v>
      </c>
      <c r="F186" s="705"/>
      <c r="G186" s="705"/>
      <c r="H186" s="364" t="s">
        <v>158</v>
      </c>
      <c r="I186" s="364"/>
      <c r="J186" s="363"/>
      <c r="K186" s="706"/>
      <c r="L186" s="706"/>
      <c r="M186" s="706"/>
      <c r="N186" s="365"/>
      <c r="O186" s="707"/>
      <c r="P186" s="707"/>
      <c r="Q186" s="707"/>
      <c r="R186" s="364"/>
    </row>
    <row r="187" spans="3:18" ht="15">
      <c r="C187" s="363"/>
      <c r="D187" s="363"/>
      <c r="E187" s="363"/>
      <c r="F187" s="363"/>
      <c r="G187" s="363"/>
      <c r="H187" s="363"/>
      <c r="I187" s="363"/>
      <c r="J187" s="363"/>
      <c r="K187" s="363"/>
      <c r="L187" s="363"/>
      <c r="M187" s="363"/>
      <c r="N187" s="363"/>
      <c r="O187" s="363"/>
      <c r="P187" s="363"/>
      <c r="Q187" s="363"/>
      <c r="R187" s="363"/>
    </row>
    <row r="188" spans="2:16" ht="15">
      <c r="B188" s="594" t="s">
        <v>70</v>
      </c>
      <c r="C188" s="594" t="s">
        <v>71</v>
      </c>
      <c r="D188" s="594" t="s">
        <v>2</v>
      </c>
      <c r="E188" s="594" t="s">
        <v>3</v>
      </c>
      <c r="F188" s="594" t="s">
        <v>4</v>
      </c>
      <c r="G188" s="594" t="s">
        <v>5</v>
      </c>
      <c r="H188" s="594" t="s">
        <v>240</v>
      </c>
      <c r="I188" s="594" t="s">
        <v>715</v>
      </c>
      <c r="J188" s="594" t="s">
        <v>76</v>
      </c>
      <c r="K188" s="594" t="s">
        <v>565</v>
      </c>
      <c r="L188" s="594" t="s">
        <v>211</v>
      </c>
      <c r="M188" s="588"/>
      <c r="N188" s="588"/>
      <c r="O188" s="588"/>
      <c r="P188" s="588"/>
    </row>
    <row r="189" spans="2:16" ht="15">
      <c r="B189" s="596">
        <v>1</v>
      </c>
      <c r="C189" s="595" t="s">
        <v>20</v>
      </c>
      <c r="D189" s="596">
        <v>14</v>
      </c>
      <c r="E189" s="596">
        <v>8</v>
      </c>
      <c r="F189" s="596">
        <v>4</v>
      </c>
      <c r="G189" s="596">
        <v>2</v>
      </c>
      <c r="H189" s="632" t="s">
        <v>871</v>
      </c>
      <c r="I189" s="596">
        <v>10</v>
      </c>
      <c r="J189" s="597">
        <f>E189*3+F189</f>
        <v>28</v>
      </c>
      <c r="K189" s="596">
        <f>E189*2+F189</f>
        <v>20</v>
      </c>
      <c r="L189" s="629">
        <v>1</v>
      </c>
      <c r="M189" s="588"/>
      <c r="N189" s="588"/>
      <c r="O189" s="588"/>
      <c r="P189" s="588"/>
    </row>
    <row r="190" spans="2:16" ht="15">
      <c r="B190" s="596">
        <v>2</v>
      </c>
      <c r="C190" s="595" t="s">
        <v>566</v>
      </c>
      <c r="D190" s="596">
        <v>14</v>
      </c>
      <c r="E190" s="596">
        <v>4</v>
      </c>
      <c r="F190" s="596">
        <v>6</v>
      </c>
      <c r="G190" s="596">
        <v>4</v>
      </c>
      <c r="H190" s="632" t="s">
        <v>872</v>
      </c>
      <c r="I190" s="596">
        <v>-1</v>
      </c>
      <c r="J190" s="597">
        <f>E190*3+F190</f>
        <v>18</v>
      </c>
      <c r="K190" s="596">
        <f aca="true" t="shared" si="21" ref="K190:K220">E190*2+F190</f>
        <v>14</v>
      </c>
      <c r="L190" s="629">
        <v>2</v>
      </c>
      <c r="M190" s="588"/>
      <c r="N190" s="588"/>
      <c r="O190" s="588"/>
      <c r="P190" s="588"/>
    </row>
    <row r="191" spans="2:16" ht="26.25">
      <c r="B191" s="596">
        <v>3</v>
      </c>
      <c r="C191" s="595" t="s">
        <v>225</v>
      </c>
      <c r="D191" s="596">
        <v>14</v>
      </c>
      <c r="E191" s="596">
        <v>6</v>
      </c>
      <c r="F191" s="596">
        <v>7</v>
      </c>
      <c r="G191" s="596">
        <v>1</v>
      </c>
      <c r="H191" s="632" t="s">
        <v>873</v>
      </c>
      <c r="I191" s="596">
        <v>7</v>
      </c>
      <c r="J191" s="597">
        <f>E191*3+F191</f>
        <v>25</v>
      </c>
      <c r="K191" s="596">
        <f t="shared" si="21"/>
        <v>19</v>
      </c>
      <c r="L191" s="629">
        <v>3</v>
      </c>
      <c r="M191" s="588"/>
      <c r="N191" s="588"/>
      <c r="O191" s="588"/>
      <c r="P191" s="588"/>
    </row>
    <row r="192" spans="2:16" ht="15">
      <c r="B192" s="596">
        <v>4</v>
      </c>
      <c r="C192" s="595" t="s">
        <v>119</v>
      </c>
      <c r="D192" s="596">
        <v>14</v>
      </c>
      <c r="E192" s="596">
        <v>6</v>
      </c>
      <c r="F192" s="596">
        <v>6</v>
      </c>
      <c r="G192" s="596">
        <v>2</v>
      </c>
      <c r="H192" s="632" t="s">
        <v>874</v>
      </c>
      <c r="I192" s="596">
        <v>9</v>
      </c>
      <c r="J192" s="597">
        <f>E192*3+F192</f>
        <v>24</v>
      </c>
      <c r="K192" s="596">
        <f t="shared" si="21"/>
        <v>18</v>
      </c>
      <c r="L192" s="629">
        <v>4</v>
      </c>
      <c r="M192" s="588"/>
      <c r="N192" s="588"/>
      <c r="O192" s="588"/>
      <c r="P192" s="588"/>
    </row>
    <row r="193" spans="2:14" ht="15">
      <c r="B193" s="596">
        <v>5</v>
      </c>
      <c r="C193" s="595" t="s">
        <v>123</v>
      </c>
      <c r="D193" s="596">
        <v>11</v>
      </c>
      <c r="E193" s="596">
        <v>6</v>
      </c>
      <c r="F193" s="596">
        <v>3</v>
      </c>
      <c r="G193" s="596">
        <v>2</v>
      </c>
      <c r="H193" s="632" t="s">
        <v>853</v>
      </c>
      <c r="I193" s="596">
        <v>8</v>
      </c>
      <c r="J193" s="597">
        <v>21</v>
      </c>
      <c r="K193" s="596">
        <f t="shared" si="21"/>
        <v>15</v>
      </c>
      <c r="L193" s="629">
        <f aca="true" t="shared" si="22" ref="L193:L220">B193</f>
        <v>5</v>
      </c>
      <c r="M193" s="588"/>
      <c r="N193" s="588"/>
    </row>
    <row r="194" spans="2:16" ht="15">
      <c r="B194" s="596">
        <v>6</v>
      </c>
      <c r="C194" s="595" t="s">
        <v>279</v>
      </c>
      <c r="D194" s="596">
        <v>11</v>
      </c>
      <c r="E194" s="596">
        <v>6</v>
      </c>
      <c r="F194" s="596">
        <v>0</v>
      </c>
      <c r="G194" s="596">
        <v>5</v>
      </c>
      <c r="H194" s="632" t="s">
        <v>738</v>
      </c>
      <c r="I194" s="596">
        <v>1</v>
      </c>
      <c r="J194" s="597">
        <v>18</v>
      </c>
      <c r="K194" s="596">
        <f t="shared" si="21"/>
        <v>12</v>
      </c>
      <c r="L194" s="629">
        <f t="shared" si="22"/>
        <v>6</v>
      </c>
      <c r="M194" s="588"/>
      <c r="N194" s="588"/>
      <c r="O194" s="588"/>
      <c r="P194" s="588"/>
    </row>
    <row r="195" spans="2:16" ht="15">
      <c r="B195" s="596">
        <v>7</v>
      </c>
      <c r="C195" s="595" t="s">
        <v>716</v>
      </c>
      <c r="D195" s="596">
        <v>11</v>
      </c>
      <c r="E195" s="596">
        <v>4</v>
      </c>
      <c r="F195" s="596">
        <v>5</v>
      </c>
      <c r="G195" s="596">
        <v>2</v>
      </c>
      <c r="H195" s="632" t="s">
        <v>793</v>
      </c>
      <c r="I195" s="596">
        <v>6</v>
      </c>
      <c r="J195" s="597">
        <v>17</v>
      </c>
      <c r="K195" s="596">
        <f t="shared" si="21"/>
        <v>13</v>
      </c>
      <c r="L195" s="629">
        <f t="shared" si="22"/>
        <v>7</v>
      </c>
      <c r="M195" s="588"/>
      <c r="N195" s="588"/>
      <c r="O195" s="588"/>
      <c r="P195" s="588"/>
    </row>
    <row r="196" spans="2:16" ht="15.75" thickBot="1">
      <c r="B196" s="596">
        <v>8</v>
      </c>
      <c r="C196" s="630" t="s">
        <v>278</v>
      </c>
      <c r="D196" s="596">
        <v>11</v>
      </c>
      <c r="E196" s="596">
        <v>5</v>
      </c>
      <c r="F196" s="596">
        <v>2</v>
      </c>
      <c r="G196" s="596">
        <v>4</v>
      </c>
      <c r="H196" s="632" t="s">
        <v>797</v>
      </c>
      <c r="I196" s="596">
        <v>1</v>
      </c>
      <c r="J196" s="597">
        <v>17</v>
      </c>
      <c r="K196" s="596">
        <f t="shared" si="21"/>
        <v>12</v>
      </c>
      <c r="L196" s="629">
        <f t="shared" si="22"/>
        <v>8</v>
      </c>
      <c r="M196" s="588"/>
      <c r="N196" s="588"/>
      <c r="O196" s="588"/>
      <c r="P196" s="588"/>
    </row>
    <row r="197" spans="2:16" ht="15.75" thickTop="1">
      <c r="B197" s="596">
        <v>9</v>
      </c>
      <c r="C197" s="595" t="s">
        <v>718</v>
      </c>
      <c r="D197" s="596">
        <v>9</v>
      </c>
      <c r="E197" s="596">
        <v>5</v>
      </c>
      <c r="F197" s="596">
        <v>1</v>
      </c>
      <c r="G197" s="596">
        <v>3</v>
      </c>
      <c r="H197" s="632" t="s">
        <v>723</v>
      </c>
      <c r="I197" s="596">
        <v>9</v>
      </c>
      <c r="J197" s="597">
        <v>16</v>
      </c>
      <c r="K197" s="596">
        <f t="shared" si="21"/>
        <v>11</v>
      </c>
      <c r="L197" s="629">
        <f t="shared" si="22"/>
        <v>9</v>
      </c>
      <c r="M197" s="588"/>
      <c r="N197" s="588"/>
      <c r="O197" s="588"/>
      <c r="P197" s="588"/>
    </row>
    <row r="198" spans="2:16" ht="15">
      <c r="B198" s="596">
        <v>10</v>
      </c>
      <c r="C198" s="595" t="s">
        <v>124</v>
      </c>
      <c r="D198" s="596">
        <v>9</v>
      </c>
      <c r="E198" s="596">
        <v>5</v>
      </c>
      <c r="F198" s="596">
        <v>1</v>
      </c>
      <c r="G198" s="596">
        <v>3</v>
      </c>
      <c r="H198" s="632" t="s">
        <v>854</v>
      </c>
      <c r="I198" s="596">
        <v>4</v>
      </c>
      <c r="J198" s="597">
        <v>16</v>
      </c>
      <c r="K198" s="596">
        <f t="shared" si="21"/>
        <v>11</v>
      </c>
      <c r="L198" s="629">
        <f t="shared" si="22"/>
        <v>10</v>
      </c>
      <c r="M198" s="588"/>
      <c r="N198" s="588"/>
      <c r="O198" s="588"/>
      <c r="P198" s="588"/>
    </row>
    <row r="199" spans="2:16" ht="15">
      <c r="B199" s="596">
        <v>11</v>
      </c>
      <c r="C199" s="595" t="s">
        <v>284</v>
      </c>
      <c r="D199" s="596">
        <v>9</v>
      </c>
      <c r="E199" s="596">
        <v>5</v>
      </c>
      <c r="F199" s="596">
        <v>1</v>
      </c>
      <c r="G199" s="596">
        <v>3</v>
      </c>
      <c r="H199" s="632" t="s">
        <v>717</v>
      </c>
      <c r="I199" s="596">
        <v>6</v>
      </c>
      <c r="J199" s="597">
        <v>16</v>
      </c>
      <c r="K199" s="596">
        <f t="shared" si="21"/>
        <v>11</v>
      </c>
      <c r="L199" s="629">
        <f t="shared" si="22"/>
        <v>11</v>
      </c>
      <c r="M199" s="588"/>
      <c r="N199" s="588"/>
      <c r="O199" s="588"/>
      <c r="P199" s="588"/>
    </row>
    <row r="200" spans="2:16" ht="15">
      <c r="B200" s="596">
        <v>12</v>
      </c>
      <c r="C200" s="595" t="s">
        <v>410</v>
      </c>
      <c r="D200" s="596">
        <v>9</v>
      </c>
      <c r="E200" s="596">
        <v>4</v>
      </c>
      <c r="F200" s="596">
        <v>2</v>
      </c>
      <c r="G200" s="596">
        <v>3</v>
      </c>
      <c r="H200" s="632" t="s">
        <v>719</v>
      </c>
      <c r="I200" s="596">
        <v>-1</v>
      </c>
      <c r="J200" s="597">
        <v>14</v>
      </c>
      <c r="K200" s="596">
        <f t="shared" si="21"/>
        <v>10</v>
      </c>
      <c r="L200" s="629">
        <f t="shared" si="22"/>
        <v>12</v>
      </c>
      <c r="M200" s="588"/>
      <c r="N200" s="588"/>
      <c r="O200" s="588"/>
      <c r="P200" s="588"/>
    </row>
    <row r="201" spans="2:16" ht="15">
      <c r="B201" s="596">
        <v>13</v>
      </c>
      <c r="C201" s="595" t="s">
        <v>568</v>
      </c>
      <c r="D201" s="596">
        <v>9</v>
      </c>
      <c r="E201" s="596">
        <v>3</v>
      </c>
      <c r="F201" s="596">
        <v>3</v>
      </c>
      <c r="G201" s="596">
        <v>3</v>
      </c>
      <c r="H201" s="632" t="s">
        <v>720</v>
      </c>
      <c r="I201" s="596">
        <v>-3</v>
      </c>
      <c r="J201" s="597">
        <v>12</v>
      </c>
      <c r="K201" s="596">
        <f t="shared" si="21"/>
        <v>9</v>
      </c>
      <c r="L201" s="629">
        <f t="shared" si="22"/>
        <v>13</v>
      </c>
      <c r="M201" s="588"/>
      <c r="N201" s="588"/>
      <c r="O201" s="588"/>
      <c r="P201" s="588"/>
    </row>
    <row r="202" spans="2:16" ht="15">
      <c r="B202" s="596">
        <v>14</v>
      </c>
      <c r="C202" s="631" t="s">
        <v>222</v>
      </c>
      <c r="D202" s="596">
        <v>9</v>
      </c>
      <c r="E202" s="596">
        <v>3</v>
      </c>
      <c r="F202" s="596">
        <v>3</v>
      </c>
      <c r="G202" s="596">
        <v>3</v>
      </c>
      <c r="H202" s="632" t="s">
        <v>855</v>
      </c>
      <c r="I202" s="596">
        <v>0</v>
      </c>
      <c r="J202" s="597">
        <v>12</v>
      </c>
      <c r="K202" s="596">
        <f t="shared" si="21"/>
        <v>9</v>
      </c>
      <c r="L202" s="629">
        <f t="shared" si="22"/>
        <v>14</v>
      </c>
      <c r="M202" s="588"/>
      <c r="N202" s="588"/>
      <c r="O202" s="588"/>
      <c r="P202" s="588"/>
    </row>
    <row r="203" spans="2:16" ht="15">
      <c r="B203" s="596">
        <v>15</v>
      </c>
      <c r="C203" s="595" t="s">
        <v>567</v>
      </c>
      <c r="D203" s="596">
        <v>9</v>
      </c>
      <c r="E203" s="596">
        <v>3</v>
      </c>
      <c r="F203" s="596">
        <v>3</v>
      </c>
      <c r="G203" s="596">
        <v>3</v>
      </c>
      <c r="H203" s="632" t="s">
        <v>721</v>
      </c>
      <c r="I203" s="596">
        <v>3</v>
      </c>
      <c r="J203" s="597">
        <v>12</v>
      </c>
      <c r="K203" s="596">
        <f t="shared" si="21"/>
        <v>9</v>
      </c>
      <c r="L203" s="629">
        <f t="shared" si="22"/>
        <v>15</v>
      </c>
      <c r="M203" s="588"/>
      <c r="N203" s="588"/>
      <c r="O203" s="588"/>
      <c r="P203" s="588"/>
    </row>
    <row r="204" spans="2:16" ht="15">
      <c r="B204" s="596">
        <v>16</v>
      </c>
      <c r="C204" s="631" t="s">
        <v>277</v>
      </c>
      <c r="D204" s="596">
        <v>9</v>
      </c>
      <c r="E204" s="596">
        <v>3</v>
      </c>
      <c r="F204" s="596">
        <v>2</v>
      </c>
      <c r="G204" s="596">
        <v>4</v>
      </c>
      <c r="H204" s="632" t="s">
        <v>856</v>
      </c>
      <c r="I204" s="596">
        <v>2</v>
      </c>
      <c r="J204" s="597">
        <v>11</v>
      </c>
      <c r="K204" s="596">
        <f t="shared" si="21"/>
        <v>8</v>
      </c>
      <c r="L204" s="629">
        <f t="shared" si="22"/>
        <v>16</v>
      </c>
      <c r="M204" s="588"/>
      <c r="N204" s="588"/>
      <c r="O204" s="588"/>
      <c r="P204" s="588"/>
    </row>
    <row r="205" spans="2:16" ht="15">
      <c r="B205" s="596">
        <v>17</v>
      </c>
      <c r="C205" s="595" t="s">
        <v>286</v>
      </c>
      <c r="D205" s="596">
        <v>7</v>
      </c>
      <c r="E205" s="596">
        <v>3</v>
      </c>
      <c r="F205" s="596">
        <v>0</v>
      </c>
      <c r="G205" s="596">
        <v>4</v>
      </c>
      <c r="H205" s="632" t="s">
        <v>857</v>
      </c>
      <c r="I205" s="596">
        <v>3</v>
      </c>
      <c r="J205" s="597">
        <v>9</v>
      </c>
      <c r="K205" s="596">
        <f t="shared" si="21"/>
        <v>6</v>
      </c>
      <c r="L205" s="629">
        <f t="shared" si="22"/>
        <v>17</v>
      </c>
      <c r="M205" s="588"/>
      <c r="N205" s="588"/>
      <c r="O205" s="588"/>
      <c r="P205" s="588"/>
    </row>
    <row r="206" spans="2:16" ht="15">
      <c r="B206" s="596">
        <v>18</v>
      </c>
      <c r="C206" s="595" t="s">
        <v>478</v>
      </c>
      <c r="D206" s="596">
        <v>7</v>
      </c>
      <c r="E206" s="596">
        <v>3</v>
      </c>
      <c r="F206" s="596">
        <v>0</v>
      </c>
      <c r="G206" s="596">
        <v>4</v>
      </c>
      <c r="H206" s="632" t="s">
        <v>858</v>
      </c>
      <c r="I206" s="596">
        <v>-4</v>
      </c>
      <c r="J206" s="597">
        <v>9</v>
      </c>
      <c r="K206" s="596">
        <f t="shared" si="21"/>
        <v>6</v>
      </c>
      <c r="L206" s="629">
        <f t="shared" si="22"/>
        <v>18</v>
      </c>
      <c r="M206" s="588"/>
      <c r="N206" s="588"/>
      <c r="O206" s="588"/>
      <c r="P206" s="588"/>
    </row>
    <row r="207" spans="2:16" ht="15">
      <c r="B207" s="596">
        <v>19</v>
      </c>
      <c r="C207" s="595" t="s">
        <v>15</v>
      </c>
      <c r="D207" s="596">
        <v>7</v>
      </c>
      <c r="E207" s="596">
        <v>3</v>
      </c>
      <c r="F207" s="596">
        <v>0</v>
      </c>
      <c r="G207" s="596">
        <v>4</v>
      </c>
      <c r="H207" s="632" t="s">
        <v>859</v>
      </c>
      <c r="I207" s="596">
        <v>1</v>
      </c>
      <c r="J207" s="597">
        <v>9</v>
      </c>
      <c r="K207" s="596">
        <f t="shared" si="21"/>
        <v>6</v>
      </c>
      <c r="L207" s="629">
        <f t="shared" si="22"/>
        <v>19</v>
      </c>
      <c r="M207" s="588"/>
      <c r="N207" s="588"/>
      <c r="O207" s="588"/>
      <c r="P207" s="588"/>
    </row>
    <row r="208" spans="2:16" ht="15">
      <c r="B208" s="596">
        <v>20</v>
      </c>
      <c r="C208" s="595" t="s">
        <v>460</v>
      </c>
      <c r="D208" s="596">
        <v>7</v>
      </c>
      <c r="E208" s="596">
        <v>3</v>
      </c>
      <c r="F208" s="596">
        <v>0</v>
      </c>
      <c r="G208" s="596">
        <v>4</v>
      </c>
      <c r="H208" s="632" t="s">
        <v>860</v>
      </c>
      <c r="I208" s="596">
        <v>-7</v>
      </c>
      <c r="J208" s="597">
        <v>9</v>
      </c>
      <c r="K208" s="596">
        <f t="shared" si="21"/>
        <v>6</v>
      </c>
      <c r="L208" s="629">
        <f t="shared" si="22"/>
        <v>20</v>
      </c>
      <c r="M208" s="588"/>
      <c r="N208" s="588"/>
      <c r="O208" s="588"/>
      <c r="P208" s="588"/>
    </row>
    <row r="209" spans="2:16" ht="15">
      <c r="B209" s="596">
        <v>21</v>
      </c>
      <c r="C209" s="595" t="s">
        <v>280</v>
      </c>
      <c r="D209" s="596">
        <v>7</v>
      </c>
      <c r="E209" s="596">
        <v>3</v>
      </c>
      <c r="F209" s="596">
        <v>0</v>
      </c>
      <c r="G209" s="596">
        <v>4</v>
      </c>
      <c r="H209" s="632" t="s">
        <v>861</v>
      </c>
      <c r="I209" s="596">
        <v>3</v>
      </c>
      <c r="J209" s="597">
        <v>9</v>
      </c>
      <c r="K209" s="596">
        <f t="shared" si="21"/>
        <v>6</v>
      </c>
      <c r="L209" s="629">
        <f t="shared" si="22"/>
        <v>21</v>
      </c>
      <c r="M209" s="588"/>
      <c r="N209" s="588"/>
      <c r="O209" s="588"/>
      <c r="P209" s="588"/>
    </row>
    <row r="210" spans="2:16" ht="15">
      <c r="B210" s="596">
        <v>22</v>
      </c>
      <c r="C210" s="595" t="s">
        <v>475</v>
      </c>
      <c r="D210" s="596">
        <v>7</v>
      </c>
      <c r="E210" s="596">
        <v>3</v>
      </c>
      <c r="F210" s="596">
        <v>0</v>
      </c>
      <c r="G210" s="596">
        <v>4</v>
      </c>
      <c r="H210" s="632" t="s">
        <v>862</v>
      </c>
      <c r="I210" s="596">
        <v>-6</v>
      </c>
      <c r="J210" s="597">
        <v>9</v>
      </c>
      <c r="K210" s="596">
        <f t="shared" si="21"/>
        <v>6</v>
      </c>
      <c r="L210" s="629">
        <f t="shared" si="22"/>
        <v>22</v>
      </c>
      <c r="M210" s="588"/>
      <c r="N210" s="588"/>
      <c r="O210" s="588"/>
      <c r="P210" s="588"/>
    </row>
    <row r="211" spans="2:16" ht="15">
      <c r="B211" s="596">
        <v>23</v>
      </c>
      <c r="C211" s="595" t="s">
        <v>52</v>
      </c>
      <c r="D211" s="596">
        <v>7</v>
      </c>
      <c r="E211" s="596">
        <v>2</v>
      </c>
      <c r="F211" s="596">
        <v>2</v>
      </c>
      <c r="G211" s="596">
        <v>3</v>
      </c>
      <c r="H211" s="632" t="s">
        <v>863</v>
      </c>
      <c r="I211" s="596">
        <v>-5</v>
      </c>
      <c r="J211" s="597">
        <v>8</v>
      </c>
      <c r="K211" s="596">
        <f t="shared" si="21"/>
        <v>6</v>
      </c>
      <c r="L211" s="629">
        <f t="shared" si="22"/>
        <v>23</v>
      </c>
      <c r="M211" s="588"/>
      <c r="N211" s="588"/>
      <c r="O211" s="588"/>
      <c r="P211" s="588"/>
    </row>
    <row r="212" spans="2:16" ht="15">
      <c r="B212" s="596">
        <v>24</v>
      </c>
      <c r="C212" s="595" t="s">
        <v>34</v>
      </c>
      <c r="D212" s="596">
        <v>7</v>
      </c>
      <c r="E212" s="596">
        <v>2</v>
      </c>
      <c r="F212" s="596">
        <v>1</v>
      </c>
      <c r="G212" s="596">
        <v>4</v>
      </c>
      <c r="H212" s="632" t="s">
        <v>864</v>
      </c>
      <c r="I212" s="596">
        <v>-1</v>
      </c>
      <c r="J212" s="597">
        <v>7</v>
      </c>
      <c r="K212" s="596">
        <f t="shared" si="21"/>
        <v>5</v>
      </c>
      <c r="L212" s="629">
        <f t="shared" si="22"/>
        <v>24</v>
      </c>
      <c r="M212" s="588"/>
      <c r="N212" s="588"/>
      <c r="O212" s="588"/>
      <c r="P212" s="588"/>
    </row>
    <row r="213" spans="2:16" ht="15">
      <c r="B213" s="596">
        <v>25</v>
      </c>
      <c r="C213" s="595" t="s">
        <v>473</v>
      </c>
      <c r="D213" s="596">
        <v>7</v>
      </c>
      <c r="E213" s="596">
        <v>2</v>
      </c>
      <c r="F213" s="596">
        <v>1</v>
      </c>
      <c r="G213" s="596">
        <v>4</v>
      </c>
      <c r="H213" s="632" t="s">
        <v>865</v>
      </c>
      <c r="I213" s="596">
        <v>-4</v>
      </c>
      <c r="J213" s="597">
        <v>7</v>
      </c>
      <c r="K213" s="596">
        <f t="shared" si="21"/>
        <v>5</v>
      </c>
      <c r="L213" s="629">
        <f t="shared" si="22"/>
        <v>25</v>
      </c>
      <c r="M213" s="588"/>
      <c r="N213" s="588"/>
      <c r="O213" s="588"/>
      <c r="P213" s="588"/>
    </row>
    <row r="214" spans="2:16" ht="15">
      <c r="B214" s="596">
        <v>26</v>
      </c>
      <c r="C214" s="595" t="s">
        <v>125</v>
      </c>
      <c r="D214" s="596">
        <v>7</v>
      </c>
      <c r="E214" s="596">
        <v>2</v>
      </c>
      <c r="F214" s="596">
        <v>1</v>
      </c>
      <c r="G214" s="596">
        <v>4</v>
      </c>
      <c r="H214" s="632" t="s">
        <v>866</v>
      </c>
      <c r="I214" s="596">
        <v>-7</v>
      </c>
      <c r="J214" s="597">
        <v>7</v>
      </c>
      <c r="K214" s="596">
        <f t="shared" si="21"/>
        <v>5</v>
      </c>
      <c r="L214" s="629">
        <f t="shared" si="22"/>
        <v>26</v>
      </c>
      <c r="M214" s="588"/>
      <c r="N214" s="588"/>
      <c r="O214" s="588"/>
      <c r="P214" s="588"/>
    </row>
    <row r="215" spans="2:16" ht="15">
      <c r="B215" s="596">
        <v>27</v>
      </c>
      <c r="C215" s="595" t="s">
        <v>561</v>
      </c>
      <c r="D215" s="596">
        <v>7</v>
      </c>
      <c r="E215" s="596">
        <v>2</v>
      </c>
      <c r="F215" s="596">
        <v>1</v>
      </c>
      <c r="G215" s="596">
        <v>4</v>
      </c>
      <c r="H215" s="632" t="s">
        <v>867</v>
      </c>
      <c r="I215" s="596">
        <v>-2</v>
      </c>
      <c r="J215" s="597">
        <v>7</v>
      </c>
      <c r="K215" s="596">
        <f t="shared" si="21"/>
        <v>5</v>
      </c>
      <c r="L215" s="629">
        <f t="shared" si="22"/>
        <v>27</v>
      </c>
      <c r="M215" s="588"/>
      <c r="N215" s="588"/>
      <c r="O215" s="588"/>
      <c r="P215" s="588"/>
    </row>
    <row r="216" spans="2:16" ht="15">
      <c r="B216" s="596">
        <v>28</v>
      </c>
      <c r="C216" s="595" t="s">
        <v>411</v>
      </c>
      <c r="D216" s="596">
        <v>7</v>
      </c>
      <c r="E216" s="596">
        <v>2</v>
      </c>
      <c r="F216" s="596">
        <v>1</v>
      </c>
      <c r="G216" s="596">
        <v>4</v>
      </c>
      <c r="H216" s="632" t="s">
        <v>868</v>
      </c>
      <c r="I216" s="596">
        <v>-4</v>
      </c>
      <c r="J216" s="597">
        <v>7</v>
      </c>
      <c r="K216" s="596">
        <f t="shared" si="21"/>
        <v>5</v>
      </c>
      <c r="L216" s="629">
        <f t="shared" si="22"/>
        <v>28</v>
      </c>
      <c r="M216" s="588"/>
      <c r="N216" s="588"/>
      <c r="O216" s="588"/>
      <c r="P216" s="588"/>
    </row>
    <row r="217" spans="2:16" ht="15">
      <c r="B217" s="596">
        <v>29</v>
      </c>
      <c r="C217" s="595" t="s">
        <v>115</v>
      </c>
      <c r="D217" s="596">
        <v>7</v>
      </c>
      <c r="E217" s="596">
        <v>1</v>
      </c>
      <c r="F217" s="596">
        <v>3</v>
      </c>
      <c r="G217" s="596">
        <v>3</v>
      </c>
      <c r="H217" s="632" t="s">
        <v>447</v>
      </c>
      <c r="I217" s="596">
        <v>-7</v>
      </c>
      <c r="J217" s="597">
        <v>6</v>
      </c>
      <c r="K217" s="596">
        <f t="shared" si="21"/>
        <v>5</v>
      </c>
      <c r="L217" s="629">
        <f t="shared" si="22"/>
        <v>29</v>
      </c>
      <c r="M217" s="588"/>
      <c r="N217" s="588"/>
      <c r="O217" s="588"/>
      <c r="P217" s="588"/>
    </row>
    <row r="218" spans="2:16" ht="15">
      <c r="B218" s="596">
        <v>30</v>
      </c>
      <c r="C218" s="595" t="s">
        <v>228</v>
      </c>
      <c r="D218" s="596">
        <v>7</v>
      </c>
      <c r="E218" s="596">
        <v>2</v>
      </c>
      <c r="F218" s="596">
        <v>0</v>
      </c>
      <c r="G218" s="596">
        <v>5</v>
      </c>
      <c r="H218" s="632" t="s">
        <v>869</v>
      </c>
      <c r="I218" s="596">
        <v>-7</v>
      </c>
      <c r="J218" s="597">
        <v>6</v>
      </c>
      <c r="K218" s="596">
        <f t="shared" si="21"/>
        <v>4</v>
      </c>
      <c r="L218" s="629">
        <f t="shared" si="22"/>
        <v>30</v>
      </c>
      <c r="M218" s="588"/>
      <c r="N218" s="588"/>
      <c r="O218" s="588"/>
      <c r="P218" s="588"/>
    </row>
    <row r="219" spans="2:16" ht="15">
      <c r="B219" s="596">
        <v>31</v>
      </c>
      <c r="C219" s="595" t="s">
        <v>117</v>
      </c>
      <c r="D219" s="596">
        <v>7</v>
      </c>
      <c r="E219" s="596">
        <v>2</v>
      </c>
      <c r="F219" s="596">
        <v>0</v>
      </c>
      <c r="G219" s="596">
        <v>5</v>
      </c>
      <c r="H219" s="632" t="s">
        <v>869</v>
      </c>
      <c r="I219" s="596">
        <v>-7</v>
      </c>
      <c r="J219" s="597">
        <v>6</v>
      </c>
      <c r="K219" s="596">
        <f t="shared" si="21"/>
        <v>4</v>
      </c>
      <c r="L219" s="629">
        <f t="shared" si="22"/>
        <v>31</v>
      </c>
      <c r="M219" s="588"/>
      <c r="N219" s="588"/>
      <c r="O219" s="588"/>
      <c r="P219" s="588"/>
    </row>
    <row r="220" spans="2:16" ht="15">
      <c r="B220" s="596">
        <v>32</v>
      </c>
      <c r="C220" s="631" t="s">
        <v>290</v>
      </c>
      <c r="D220" s="596">
        <v>7</v>
      </c>
      <c r="E220" s="596">
        <v>1</v>
      </c>
      <c r="F220" s="596">
        <v>1</v>
      </c>
      <c r="G220" s="596">
        <v>5</v>
      </c>
      <c r="H220" s="632" t="s">
        <v>870</v>
      </c>
      <c r="I220" s="596">
        <v>-7</v>
      </c>
      <c r="J220" s="597">
        <v>4</v>
      </c>
      <c r="K220" s="596">
        <f t="shared" si="21"/>
        <v>3</v>
      </c>
      <c r="L220" s="629">
        <f t="shared" si="22"/>
        <v>32</v>
      </c>
      <c r="M220" s="588"/>
      <c r="N220" s="588"/>
      <c r="O220" s="588"/>
      <c r="P220" s="588"/>
    </row>
  </sheetData>
  <sheetProtection/>
  <mergeCells count="73">
    <mergeCell ref="P48:R48"/>
    <mergeCell ref="F67:H67"/>
    <mergeCell ref="F68:H68"/>
    <mergeCell ref="F71:H71"/>
    <mergeCell ref="F81:H81"/>
    <mergeCell ref="A8:A15"/>
    <mergeCell ref="A18:A25"/>
    <mergeCell ref="A28:A35"/>
    <mergeCell ref="A38:A45"/>
    <mergeCell ref="I48:K48"/>
    <mergeCell ref="F82:H82"/>
    <mergeCell ref="F83:H83"/>
    <mergeCell ref="F84:H84"/>
    <mergeCell ref="C1:E1"/>
    <mergeCell ref="F72:H72"/>
    <mergeCell ref="F73:H73"/>
    <mergeCell ref="F74:H74"/>
    <mergeCell ref="F78:H78"/>
    <mergeCell ref="F79:H79"/>
    <mergeCell ref="F80:H80"/>
    <mergeCell ref="F48:H48"/>
    <mergeCell ref="E2:F2"/>
    <mergeCell ref="H2:I2"/>
    <mergeCell ref="E168:G168"/>
    <mergeCell ref="E169:G169"/>
    <mergeCell ref="E170:G170"/>
    <mergeCell ref="E171:G171"/>
    <mergeCell ref="E172:G172"/>
    <mergeCell ref="E163:G163"/>
    <mergeCell ref="E164:G164"/>
    <mergeCell ref="E165:G165"/>
    <mergeCell ref="E166:G166"/>
    <mergeCell ref="E167:G167"/>
    <mergeCell ref="K168:M168"/>
    <mergeCell ref="K169:M169"/>
    <mergeCell ref="K170:M170"/>
    <mergeCell ref="O163:Q163"/>
    <mergeCell ref="O164:Q164"/>
    <mergeCell ref="O165:Q165"/>
    <mergeCell ref="O166:Q166"/>
    <mergeCell ref="O167:Q167"/>
    <mergeCell ref="O168:Q168"/>
    <mergeCell ref="O169:Q169"/>
    <mergeCell ref="O170:Q170"/>
    <mergeCell ref="K163:M163"/>
    <mergeCell ref="K164:M164"/>
    <mergeCell ref="K165:M165"/>
    <mergeCell ref="K166:M166"/>
    <mergeCell ref="K167:M167"/>
    <mergeCell ref="E175:G175"/>
    <mergeCell ref="K175:M175"/>
    <mergeCell ref="O175:Q175"/>
    <mergeCell ref="E176:G176"/>
    <mergeCell ref="K176:M176"/>
    <mergeCell ref="O176:Q176"/>
    <mergeCell ref="E173:G173"/>
    <mergeCell ref="K173:M173"/>
    <mergeCell ref="O173:Q173"/>
    <mergeCell ref="E174:G174"/>
    <mergeCell ref="K174:M174"/>
    <mergeCell ref="O174:Q174"/>
    <mergeCell ref="E179:G179"/>
    <mergeCell ref="K179:M179"/>
    <mergeCell ref="O179:Q179"/>
    <mergeCell ref="E180:G180"/>
    <mergeCell ref="K180:M180"/>
    <mergeCell ref="O180:Q180"/>
    <mergeCell ref="E183:G183"/>
    <mergeCell ref="K183:M183"/>
    <mergeCell ref="O183:Q183"/>
    <mergeCell ref="E186:G186"/>
    <mergeCell ref="K186:M186"/>
    <mergeCell ref="O186:Q1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11"/>
  <sheetViews>
    <sheetView zoomScale="106" zoomScaleNormal="106" zoomScalePageLayoutView="0" workbookViewId="0" topLeftCell="A87">
      <selection activeCell="R112" sqref="R112"/>
    </sheetView>
  </sheetViews>
  <sheetFormatPr defaultColWidth="9.140625" defaultRowHeight="15"/>
  <cols>
    <col min="1" max="1" width="5.00390625" style="368" customWidth="1"/>
    <col min="2" max="2" width="35.140625" style="368" customWidth="1"/>
    <col min="3" max="8" width="7.57421875" style="368" customWidth="1"/>
    <col min="9" max="12" width="9.140625" style="368" customWidth="1"/>
    <col min="13" max="13" width="9.140625" style="39" customWidth="1"/>
    <col min="14" max="17" width="9.140625" style="1" customWidth="1"/>
    <col min="18" max="18" width="9.140625" style="113" customWidth="1"/>
    <col min="19" max="16384" width="9.140625" style="368" customWidth="1"/>
  </cols>
  <sheetData>
    <row r="1" ht="15" customHeight="1">
      <c r="B1" s="3" t="s">
        <v>472</v>
      </c>
    </row>
    <row r="2" spans="2:10" ht="15" customHeight="1">
      <c r="B2" s="2" t="s">
        <v>53</v>
      </c>
      <c r="C2" s="1" t="s">
        <v>54</v>
      </c>
      <c r="D2" s="696"/>
      <c r="E2" s="697"/>
      <c r="F2" s="1" t="s">
        <v>55</v>
      </c>
      <c r="G2" s="1"/>
      <c r="H2" s="1"/>
      <c r="I2" s="696"/>
      <c r="J2" s="697"/>
    </row>
    <row r="3" spans="2:18" ht="15.75">
      <c r="B3" s="5" t="s">
        <v>56</v>
      </c>
      <c r="C3" s="7" t="s">
        <v>114</v>
      </c>
      <c r="D3" s="5"/>
      <c r="E3" s="5"/>
      <c r="F3" s="5"/>
      <c r="G3" s="5"/>
      <c r="H3" s="5"/>
      <c r="I3" s="5"/>
      <c r="J3" s="5"/>
      <c r="K3" s="5"/>
      <c r="L3" s="5"/>
      <c r="M3" s="7"/>
      <c r="N3" s="38"/>
      <c r="O3" s="38"/>
      <c r="P3" s="38"/>
      <c r="Q3" s="6" t="s">
        <v>58</v>
      </c>
      <c r="R3" s="114" t="s">
        <v>484</v>
      </c>
    </row>
    <row r="4" ht="15.75" thickBot="1"/>
    <row r="5" spans="1:18" ht="15.75" customHeight="1" thickBot="1">
      <c r="A5" s="239" t="s">
        <v>0</v>
      </c>
      <c r="B5" s="240" t="s">
        <v>107</v>
      </c>
      <c r="C5" s="240">
        <v>1</v>
      </c>
      <c r="D5" s="240">
        <v>2</v>
      </c>
      <c r="E5" s="240">
        <v>3</v>
      </c>
      <c r="F5" s="240">
        <v>4</v>
      </c>
      <c r="G5" s="240">
        <v>5</v>
      </c>
      <c r="H5" s="240">
        <v>6</v>
      </c>
      <c r="I5" s="241" t="s">
        <v>2</v>
      </c>
      <c r="J5" s="240" t="s">
        <v>3</v>
      </c>
      <c r="K5" s="240" t="s">
        <v>4</v>
      </c>
      <c r="L5" s="240" t="s">
        <v>5</v>
      </c>
      <c r="M5" s="242" t="s">
        <v>240</v>
      </c>
      <c r="N5" s="240" t="s">
        <v>8</v>
      </c>
      <c r="O5" s="240" t="s">
        <v>247</v>
      </c>
      <c r="P5" s="240" t="s">
        <v>241</v>
      </c>
      <c r="Q5" s="243" t="s">
        <v>9</v>
      </c>
      <c r="R5" s="244" t="s">
        <v>242</v>
      </c>
    </row>
    <row r="6" spans="1:18" ht="15">
      <c r="A6" s="267">
        <v>1</v>
      </c>
      <c r="B6" s="276" t="s">
        <v>115</v>
      </c>
      <c r="C6" s="245"/>
      <c r="D6" s="269" t="s">
        <v>40</v>
      </c>
      <c r="E6" s="269" t="s">
        <v>66</v>
      </c>
      <c r="F6" s="269" t="s">
        <v>418</v>
      </c>
      <c r="G6" s="269" t="s">
        <v>432</v>
      </c>
      <c r="H6" s="269" t="s">
        <v>501</v>
      </c>
      <c r="I6" s="270">
        <v>5</v>
      </c>
      <c r="J6" s="271">
        <v>4</v>
      </c>
      <c r="K6" s="271"/>
      <c r="L6" s="271">
        <v>1</v>
      </c>
      <c r="M6" s="269" t="s">
        <v>909</v>
      </c>
      <c r="N6" s="269" t="s">
        <v>910</v>
      </c>
      <c r="O6" s="271"/>
      <c r="P6" s="272">
        <v>198</v>
      </c>
      <c r="Q6" s="273">
        <f>J6*2+K6</f>
        <v>8</v>
      </c>
      <c r="R6" s="274">
        <v>24</v>
      </c>
    </row>
    <row r="7" spans="1:18" ht="15" customHeight="1">
      <c r="A7" s="275">
        <v>2</v>
      </c>
      <c r="B7" s="286" t="s">
        <v>48</v>
      </c>
      <c r="C7" s="277" t="s">
        <v>418</v>
      </c>
      <c r="D7" s="245"/>
      <c r="E7" s="277" t="s">
        <v>16</v>
      </c>
      <c r="F7" s="277" t="s">
        <v>424</v>
      </c>
      <c r="G7" s="277" t="s">
        <v>63</v>
      </c>
      <c r="H7" s="277" t="s">
        <v>35</v>
      </c>
      <c r="I7" s="278">
        <v>5</v>
      </c>
      <c r="J7" s="279">
        <v>3</v>
      </c>
      <c r="K7" s="279"/>
      <c r="L7" s="279">
        <v>2</v>
      </c>
      <c r="M7" s="277" t="s">
        <v>659</v>
      </c>
      <c r="N7" s="277"/>
      <c r="O7" s="279"/>
      <c r="P7" s="280">
        <v>166</v>
      </c>
      <c r="Q7" s="281">
        <f>J7*2+K7</f>
        <v>6</v>
      </c>
      <c r="R7" s="282">
        <v>24</v>
      </c>
    </row>
    <row r="8" spans="1:18" ht="15" customHeight="1">
      <c r="A8" s="275">
        <v>3</v>
      </c>
      <c r="B8" s="276" t="s">
        <v>281</v>
      </c>
      <c r="C8" s="277" t="s">
        <v>430</v>
      </c>
      <c r="D8" s="277" t="s">
        <v>19</v>
      </c>
      <c r="E8" s="245"/>
      <c r="F8" s="277" t="s">
        <v>65</v>
      </c>
      <c r="G8" s="277" t="s">
        <v>104</v>
      </c>
      <c r="H8" s="277" t="s">
        <v>12</v>
      </c>
      <c r="I8" s="278">
        <v>5</v>
      </c>
      <c r="J8" s="279">
        <v>2</v>
      </c>
      <c r="K8" s="279">
        <v>1</v>
      </c>
      <c r="L8" s="279">
        <v>2</v>
      </c>
      <c r="M8" s="277" t="s">
        <v>911</v>
      </c>
      <c r="N8" s="277" t="s">
        <v>389</v>
      </c>
      <c r="O8" s="279"/>
      <c r="P8" s="280">
        <v>181</v>
      </c>
      <c r="Q8" s="281">
        <f>J8*2+K8</f>
        <v>5</v>
      </c>
      <c r="R8" s="282">
        <v>24</v>
      </c>
    </row>
    <row r="9" spans="1:18" ht="15" customHeight="1" thickBot="1">
      <c r="A9" s="246">
        <v>4</v>
      </c>
      <c r="B9" s="247" t="s">
        <v>280</v>
      </c>
      <c r="C9" s="248" t="s">
        <v>40</v>
      </c>
      <c r="D9" s="248" t="s">
        <v>35</v>
      </c>
      <c r="E9" s="248" t="s">
        <v>65</v>
      </c>
      <c r="F9" s="257"/>
      <c r="G9" s="248" t="s">
        <v>106</v>
      </c>
      <c r="H9" s="248" t="s">
        <v>437</v>
      </c>
      <c r="I9" s="249">
        <v>5</v>
      </c>
      <c r="J9" s="250">
        <v>2</v>
      </c>
      <c r="K9" s="250">
        <v>1</v>
      </c>
      <c r="L9" s="250">
        <v>2</v>
      </c>
      <c r="M9" s="251" t="s">
        <v>912</v>
      </c>
      <c r="N9" s="251" t="s">
        <v>386</v>
      </c>
      <c r="O9" s="250"/>
      <c r="P9" s="252">
        <v>167</v>
      </c>
      <c r="Q9" s="253">
        <f>J9*2+K9</f>
        <v>5</v>
      </c>
      <c r="R9" s="283" t="s">
        <v>235</v>
      </c>
    </row>
    <row r="10" spans="1:18" ht="15" customHeight="1" thickBot="1">
      <c r="A10" s="369">
        <v>5</v>
      </c>
      <c r="B10" s="370" t="s">
        <v>120</v>
      </c>
      <c r="C10" s="371" t="s">
        <v>63</v>
      </c>
      <c r="D10" s="371" t="s">
        <v>432</v>
      </c>
      <c r="E10" s="371" t="s">
        <v>105</v>
      </c>
      <c r="F10" s="371" t="s">
        <v>428</v>
      </c>
      <c r="G10" s="257"/>
      <c r="H10" s="248" t="s">
        <v>496</v>
      </c>
      <c r="I10" s="372">
        <v>5</v>
      </c>
      <c r="J10" s="373">
        <v>2</v>
      </c>
      <c r="K10" s="373"/>
      <c r="L10" s="373">
        <v>3</v>
      </c>
      <c r="M10" s="374" t="s">
        <v>509</v>
      </c>
      <c r="N10" s="374" t="s">
        <v>913</v>
      </c>
      <c r="O10" s="373"/>
      <c r="P10" s="375">
        <v>170</v>
      </c>
      <c r="Q10" s="253">
        <f>J10*2+K10</f>
        <v>4</v>
      </c>
      <c r="R10" s="376" t="s">
        <v>236</v>
      </c>
    </row>
    <row r="11" spans="1:18" ht="15" customHeight="1" thickBot="1">
      <c r="A11" s="254">
        <v>6</v>
      </c>
      <c r="B11" s="255" t="s">
        <v>481</v>
      </c>
      <c r="C11" s="256" t="s">
        <v>502</v>
      </c>
      <c r="D11" s="256" t="s">
        <v>424</v>
      </c>
      <c r="E11" s="256" t="s">
        <v>435</v>
      </c>
      <c r="F11" s="256" t="s">
        <v>44</v>
      </c>
      <c r="G11" s="256" t="s">
        <v>497</v>
      </c>
      <c r="H11" s="257"/>
      <c r="I11" s="258">
        <v>5</v>
      </c>
      <c r="J11" s="259">
        <v>1</v>
      </c>
      <c r="K11" s="259"/>
      <c r="L11" s="259">
        <v>4</v>
      </c>
      <c r="M11" s="260" t="s">
        <v>914</v>
      </c>
      <c r="N11" s="260" t="s">
        <v>915</v>
      </c>
      <c r="O11" s="259"/>
      <c r="P11" s="261">
        <v>156</v>
      </c>
      <c r="Q11" s="642">
        <f>J11*2+K11</f>
        <v>2</v>
      </c>
      <c r="R11" s="284" t="s">
        <v>237</v>
      </c>
    </row>
    <row r="12" ht="15" customHeight="1" thickBot="1"/>
    <row r="13" spans="1:18" ht="15" customHeight="1" thickBot="1">
      <c r="A13" s="239" t="s">
        <v>0</v>
      </c>
      <c r="B13" s="240" t="s">
        <v>488</v>
      </c>
      <c r="C13" s="240">
        <v>1</v>
      </c>
      <c r="D13" s="240">
        <v>2</v>
      </c>
      <c r="E13" s="240">
        <v>3</v>
      </c>
      <c r="F13" s="240">
        <v>4</v>
      </c>
      <c r="G13" s="240">
        <v>5</v>
      </c>
      <c r="H13" s="240">
        <v>6</v>
      </c>
      <c r="I13" s="241" t="s">
        <v>2</v>
      </c>
      <c r="J13" s="240" t="s">
        <v>3</v>
      </c>
      <c r="K13" s="240" t="s">
        <v>4</v>
      </c>
      <c r="L13" s="240" t="s">
        <v>5</v>
      </c>
      <c r="M13" s="242" t="s">
        <v>240</v>
      </c>
      <c r="N13" s="240" t="s">
        <v>8</v>
      </c>
      <c r="O13" s="240" t="s">
        <v>247</v>
      </c>
      <c r="P13" s="240" t="s">
        <v>241</v>
      </c>
      <c r="Q13" s="243" t="s">
        <v>9</v>
      </c>
      <c r="R13" s="244" t="s">
        <v>242</v>
      </c>
    </row>
    <row r="14" spans="1:18" ht="15" customHeight="1">
      <c r="A14" s="267">
        <v>1</v>
      </c>
      <c r="B14" s="268" t="s">
        <v>290</v>
      </c>
      <c r="C14" s="245"/>
      <c r="D14" s="269"/>
      <c r="E14" s="269"/>
      <c r="F14" s="269"/>
      <c r="G14" s="269"/>
      <c r="H14" s="269"/>
      <c r="I14" s="270">
        <v>5</v>
      </c>
      <c r="J14" s="271">
        <v>4</v>
      </c>
      <c r="K14" s="271"/>
      <c r="L14" s="271">
        <v>1</v>
      </c>
      <c r="M14" s="269" t="s">
        <v>916</v>
      </c>
      <c r="N14" s="644">
        <v>14</v>
      </c>
      <c r="O14" s="271"/>
      <c r="P14" s="272">
        <v>179</v>
      </c>
      <c r="Q14" s="273">
        <f>J14*2+K14</f>
        <v>8</v>
      </c>
      <c r="R14" s="274">
        <v>24</v>
      </c>
    </row>
    <row r="15" spans="1:18" ht="15" customHeight="1">
      <c r="A15" s="275">
        <v>2</v>
      </c>
      <c r="B15" s="286" t="s">
        <v>279</v>
      </c>
      <c r="C15" s="277"/>
      <c r="D15" s="245"/>
      <c r="E15" s="277"/>
      <c r="F15" s="277"/>
      <c r="G15" s="277"/>
      <c r="H15" s="277"/>
      <c r="I15" s="278">
        <v>5</v>
      </c>
      <c r="J15" s="279">
        <v>3</v>
      </c>
      <c r="K15" s="279">
        <v>1</v>
      </c>
      <c r="L15" s="279">
        <v>1</v>
      </c>
      <c r="M15" s="277" t="s">
        <v>917</v>
      </c>
      <c r="N15" s="645">
        <v>12</v>
      </c>
      <c r="O15" s="279"/>
      <c r="P15" s="280">
        <v>183</v>
      </c>
      <c r="Q15" s="281">
        <f>J15*2+K15</f>
        <v>7</v>
      </c>
      <c r="R15" s="282">
        <v>24</v>
      </c>
    </row>
    <row r="16" spans="1:18" ht="15" customHeight="1">
      <c r="A16" s="275">
        <v>3</v>
      </c>
      <c r="B16" s="276" t="s">
        <v>228</v>
      </c>
      <c r="C16" s="277"/>
      <c r="D16" s="277"/>
      <c r="E16" s="245"/>
      <c r="F16" s="277"/>
      <c r="G16" s="277"/>
      <c r="H16" s="277"/>
      <c r="I16" s="278">
        <v>5</v>
      </c>
      <c r="J16" s="279">
        <v>3</v>
      </c>
      <c r="K16" s="279"/>
      <c r="L16" s="279">
        <v>2</v>
      </c>
      <c r="M16" s="277" t="s">
        <v>918</v>
      </c>
      <c r="N16" s="645">
        <v>1</v>
      </c>
      <c r="O16" s="279"/>
      <c r="P16" s="280">
        <v>165</v>
      </c>
      <c r="Q16" s="281">
        <f>J16*2+K16</f>
        <v>6</v>
      </c>
      <c r="R16" s="282">
        <v>24</v>
      </c>
    </row>
    <row r="17" spans="1:18" ht="15" customHeight="1" thickBot="1">
      <c r="A17" s="246">
        <v>4</v>
      </c>
      <c r="B17" s="247" t="s">
        <v>52</v>
      </c>
      <c r="C17" s="248"/>
      <c r="D17" s="248"/>
      <c r="E17" s="248"/>
      <c r="F17" s="257"/>
      <c r="G17" s="248"/>
      <c r="H17" s="248"/>
      <c r="I17" s="249">
        <v>5</v>
      </c>
      <c r="J17" s="250">
        <v>2</v>
      </c>
      <c r="K17" s="250">
        <v>1</v>
      </c>
      <c r="L17" s="250">
        <v>2</v>
      </c>
      <c r="M17" s="251" t="s">
        <v>525</v>
      </c>
      <c r="N17" s="646">
        <v>1</v>
      </c>
      <c r="O17" s="250"/>
      <c r="P17" s="252">
        <v>173</v>
      </c>
      <c r="Q17" s="253">
        <f>J17*2+K17</f>
        <v>5</v>
      </c>
      <c r="R17" s="283" t="s">
        <v>235</v>
      </c>
    </row>
    <row r="18" spans="1:18" ht="15" customHeight="1" thickBot="1">
      <c r="A18" s="369">
        <v>5</v>
      </c>
      <c r="B18" s="370" t="s">
        <v>567</v>
      </c>
      <c r="C18" s="371"/>
      <c r="D18" s="371"/>
      <c r="E18" s="371"/>
      <c r="F18" s="371"/>
      <c r="G18" s="257"/>
      <c r="H18" s="248"/>
      <c r="I18" s="372">
        <v>5</v>
      </c>
      <c r="J18" s="373">
        <v>1</v>
      </c>
      <c r="K18" s="373"/>
      <c r="L18" s="373">
        <v>4</v>
      </c>
      <c r="M18" s="374" t="s">
        <v>919</v>
      </c>
      <c r="N18" s="647">
        <v>-11</v>
      </c>
      <c r="O18" s="373"/>
      <c r="P18" s="375">
        <v>162</v>
      </c>
      <c r="Q18" s="253">
        <f>J18*2+K18</f>
        <v>2</v>
      </c>
      <c r="R18" s="376" t="s">
        <v>236</v>
      </c>
    </row>
    <row r="19" spans="1:18" ht="15" customHeight="1" thickBot="1">
      <c r="A19" s="254">
        <v>6</v>
      </c>
      <c r="B19" s="255" t="s">
        <v>284</v>
      </c>
      <c r="C19" s="256"/>
      <c r="D19" s="256"/>
      <c r="E19" s="256"/>
      <c r="F19" s="256"/>
      <c r="G19" s="256"/>
      <c r="H19" s="257"/>
      <c r="I19" s="258">
        <v>5</v>
      </c>
      <c r="J19" s="259">
        <v>1</v>
      </c>
      <c r="K19" s="259"/>
      <c r="L19" s="259">
        <v>4</v>
      </c>
      <c r="M19" s="260" t="s">
        <v>920</v>
      </c>
      <c r="N19" s="648">
        <v>-17</v>
      </c>
      <c r="O19" s="259"/>
      <c r="P19" s="261">
        <v>153</v>
      </c>
      <c r="Q19" s="642">
        <f>J19*2+K19</f>
        <v>2</v>
      </c>
      <c r="R19" s="284" t="s">
        <v>237</v>
      </c>
    </row>
    <row r="20" ht="15" customHeight="1" thickBot="1"/>
    <row r="21" spans="1:18" ht="15" customHeight="1" thickBot="1">
      <c r="A21" s="239" t="s">
        <v>0</v>
      </c>
      <c r="B21" s="240" t="s">
        <v>489</v>
      </c>
      <c r="C21" s="240">
        <v>1</v>
      </c>
      <c r="D21" s="240">
        <v>2</v>
      </c>
      <c r="E21" s="240">
        <v>3</v>
      </c>
      <c r="F21" s="240">
        <v>4</v>
      </c>
      <c r="G21" s="240">
        <v>5</v>
      </c>
      <c r="H21" s="240">
        <v>6</v>
      </c>
      <c r="I21" s="241" t="s">
        <v>2</v>
      </c>
      <c r="J21" s="240" t="s">
        <v>3</v>
      </c>
      <c r="K21" s="240" t="s">
        <v>4</v>
      </c>
      <c r="L21" s="240" t="s">
        <v>5</v>
      </c>
      <c r="M21" s="242" t="s">
        <v>240</v>
      </c>
      <c r="N21" s="240" t="s">
        <v>8</v>
      </c>
      <c r="O21" s="240" t="s">
        <v>247</v>
      </c>
      <c r="P21" s="240" t="s">
        <v>241</v>
      </c>
      <c r="Q21" s="243" t="s">
        <v>9</v>
      </c>
      <c r="R21" s="244" t="s">
        <v>242</v>
      </c>
    </row>
    <row r="22" spans="1:18" ht="15" customHeight="1">
      <c r="A22" s="267">
        <v>1</v>
      </c>
      <c r="B22" s="268" t="s">
        <v>476</v>
      </c>
      <c r="C22" s="245"/>
      <c r="D22" s="269"/>
      <c r="E22" s="269"/>
      <c r="F22" s="269"/>
      <c r="G22" s="269"/>
      <c r="H22" s="269"/>
      <c r="I22" s="270">
        <v>5</v>
      </c>
      <c r="J22" s="271">
        <v>3</v>
      </c>
      <c r="K22" s="271">
        <v>1</v>
      </c>
      <c r="L22" s="271">
        <v>1</v>
      </c>
      <c r="M22" s="269"/>
      <c r="N22" s="269"/>
      <c r="O22" s="271"/>
      <c r="P22" s="272"/>
      <c r="Q22" s="273">
        <f>J22*2+K22</f>
        <v>7</v>
      </c>
      <c r="R22" s="274">
        <v>24</v>
      </c>
    </row>
    <row r="23" spans="1:18" ht="15" customHeight="1">
      <c r="A23" s="275">
        <v>2</v>
      </c>
      <c r="B23" s="286" t="s">
        <v>286</v>
      </c>
      <c r="C23" s="277"/>
      <c r="D23" s="245"/>
      <c r="E23" s="277"/>
      <c r="F23" s="277"/>
      <c r="G23" s="277"/>
      <c r="H23" s="277"/>
      <c r="I23" s="278">
        <v>5</v>
      </c>
      <c r="J23" s="279">
        <v>3</v>
      </c>
      <c r="K23" s="279"/>
      <c r="L23" s="279">
        <v>2</v>
      </c>
      <c r="M23" s="277"/>
      <c r="N23" s="277"/>
      <c r="O23" s="279"/>
      <c r="P23" s="280"/>
      <c r="Q23" s="281">
        <f>J23*2+K23</f>
        <v>6</v>
      </c>
      <c r="R23" s="282">
        <v>24</v>
      </c>
    </row>
    <row r="24" spans="1:18" ht="15" customHeight="1">
      <c r="A24" s="275">
        <v>3</v>
      </c>
      <c r="B24" s="276" t="s">
        <v>479</v>
      </c>
      <c r="C24" s="277"/>
      <c r="D24" s="277"/>
      <c r="E24" s="245"/>
      <c r="F24" s="277"/>
      <c r="G24" s="277"/>
      <c r="H24" s="277"/>
      <c r="I24" s="278">
        <v>5</v>
      </c>
      <c r="J24" s="279">
        <v>3</v>
      </c>
      <c r="K24" s="279"/>
      <c r="L24" s="279">
        <v>2</v>
      </c>
      <c r="M24" s="277"/>
      <c r="N24" s="277"/>
      <c r="O24" s="279"/>
      <c r="P24" s="280"/>
      <c r="Q24" s="281">
        <f>J24*2+K24</f>
        <v>6</v>
      </c>
      <c r="R24" s="282">
        <v>24</v>
      </c>
    </row>
    <row r="25" spans="1:18" ht="15" customHeight="1" thickBot="1">
      <c r="A25" s="246">
        <v>4</v>
      </c>
      <c r="B25" s="247" t="s">
        <v>568</v>
      </c>
      <c r="C25" s="248"/>
      <c r="D25" s="248"/>
      <c r="E25" s="248"/>
      <c r="F25" s="257"/>
      <c r="G25" s="248"/>
      <c r="H25" s="248"/>
      <c r="I25" s="249">
        <v>5</v>
      </c>
      <c r="J25" s="250">
        <v>2</v>
      </c>
      <c r="K25" s="250"/>
      <c r="L25" s="250">
        <v>3</v>
      </c>
      <c r="M25" s="251"/>
      <c r="N25" s="251"/>
      <c r="O25" s="250"/>
      <c r="P25" s="252"/>
      <c r="Q25" s="253">
        <f>J25*2+K25</f>
        <v>4</v>
      </c>
      <c r="R25" s="283" t="s">
        <v>235</v>
      </c>
    </row>
    <row r="26" spans="1:18" ht="15" customHeight="1" thickBot="1">
      <c r="A26" s="369">
        <v>5</v>
      </c>
      <c r="B26" s="370" t="s">
        <v>13</v>
      </c>
      <c r="C26" s="371"/>
      <c r="D26" s="371"/>
      <c r="E26" s="371"/>
      <c r="F26" s="371"/>
      <c r="G26" s="257"/>
      <c r="H26" s="248"/>
      <c r="I26" s="372">
        <v>5</v>
      </c>
      <c r="J26" s="373">
        <v>2</v>
      </c>
      <c r="K26" s="373"/>
      <c r="L26" s="373">
        <v>3</v>
      </c>
      <c r="M26" s="374"/>
      <c r="N26" s="374"/>
      <c r="O26" s="373"/>
      <c r="P26" s="375"/>
      <c r="Q26" s="253">
        <f>J26*2+K26</f>
        <v>4</v>
      </c>
      <c r="R26" s="376" t="s">
        <v>236</v>
      </c>
    </row>
    <row r="27" spans="1:18" ht="15" customHeight="1" thickBot="1">
      <c r="A27" s="254">
        <v>6</v>
      </c>
      <c r="B27" s="255" t="s">
        <v>29</v>
      </c>
      <c r="C27" s="256"/>
      <c r="D27" s="256"/>
      <c r="E27" s="256"/>
      <c r="F27" s="256"/>
      <c r="G27" s="256"/>
      <c r="H27" s="257"/>
      <c r="I27" s="258">
        <v>5</v>
      </c>
      <c r="J27" s="259">
        <v>1</v>
      </c>
      <c r="K27" s="259">
        <v>1</v>
      </c>
      <c r="L27" s="259">
        <v>3</v>
      </c>
      <c r="M27" s="260"/>
      <c r="N27" s="260"/>
      <c r="O27" s="259"/>
      <c r="P27" s="261"/>
      <c r="Q27" s="642">
        <f>J27*2+K27</f>
        <v>3</v>
      </c>
      <c r="R27" s="284" t="s">
        <v>237</v>
      </c>
    </row>
    <row r="28" ht="15" customHeight="1" thickBot="1"/>
    <row r="29" spans="1:18" ht="15" customHeight="1" thickBot="1">
      <c r="A29" s="239" t="s">
        <v>0</v>
      </c>
      <c r="B29" s="240" t="s">
        <v>113</v>
      </c>
      <c r="C29" s="240">
        <v>1</v>
      </c>
      <c r="D29" s="240">
        <v>2</v>
      </c>
      <c r="E29" s="240">
        <v>3</v>
      </c>
      <c r="F29" s="240">
        <v>4</v>
      </c>
      <c r="G29" s="240">
        <v>5</v>
      </c>
      <c r="H29" s="240">
        <v>6</v>
      </c>
      <c r="I29" s="241" t="s">
        <v>2</v>
      </c>
      <c r="J29" s="240" t="s">
        <v>3</v>
      </c>
      <c r="K29" s="240" t="s">
        <v>4</v>
      </c>
      <c r="L29" s="240" t="s">
        <v>5</v>
      </c>
      <c r="M29" s="242" t="s">
        <v>240</v>
      </c>
      <c r="N29" s="240" t="s">
        <v>8</v>
      </c>
      <c r="O29" s="240" t="s">
        <v>247</v>
      </c>
      <c r="P29" s="240" t="s">
        <v>241</v>
      </c>
      <c r="Q29" s="243" t="s">
        <v>9</v>
      </c>
      <c r="R29" s="244" t="s">
        <v>242</v>
      </c>
    </row>
    <row r="30" spans="1:18" ht="15" customHeight="1">
      <c r="A30" s="267">
        <v>1</v>
      </c>
      <c r="B30" s="268" t="s">
        <v>473</v>
      </c>
      <c r="C30" s="245"/>
      <c r="D30" s="269"/>
      <c r="E30" s="269"/>
      <c r="F30" s="269"/>
      <c r="G30" s="269"/>
      <c r="H30" s="269"/>
      <c r="I30" s="270">
        <v>5</v>
      </c>
      <c r="J30" s="271">
        <v>4</v>
      </c>
      <c r="K30" s="271"/>
      <c r="L30" s="271">
        <v>1</v>
      </c>
      <c r="M30" s="269"/>
      <c r="N30" s="269"/>
      <c r="O30" s="271"/>
      <c r="P30" s="272"/>
      <c r="Q30" s="273">
        <f>J30*2+K30</f>
        <v>8</v>
      </c>
      <c r="R30" s="274">
        <v>24</v>
      </c>
    </row>
    <row r="31" spans="1:18" ht="15" customHeight="1">
      <c r="A31" s="275">
        <v>2</v>
      </c>
      <c r="B31" s="378" t="s">
        <v>36</v>
      </c>
      <c r="C31" s="277"/>
      <c r="D31" s="245"/>
      <c r="E31" s="277"/>
      <c r="F31" s="277"/>
      <c r="G31" s="277"/>
      <c r="H31" s="277"/>
      <c r="I31" s="278">
        <v>5</v>
      </c>
      <c r="J31" s="279">
        <v>3</v>
      </c>
      <c r="K31" s="279">
        <v>1</v>
      </c>
      <c r="L31" s="279">
        <v>1</v>
      </c>
      <c r="M31" s="277"/>
      <c r="N31" s="277"/>
      <c r="O31" s="279"/>
      <c r="P31" s="280"/>
      <c r="Q31" s="281">
        <f>J31*2+K31</f>
        <v>7</v>
      </c>
      <c r="R31" s="282">
        <v>24</v>
      </c>
    </row>
    <row r="32" spans="1:18" ht="15" customHeight="1">
      <c r="A32" s="275">
        <v>3</v>
      </c>
      <c r="B32" s="276" t="s">
        <v>15</v>
      </c>
      <c r="C32" s="277"/>
      <c r="D32" s="277"/>
      <c r="E32" s="245"/>
      <c r="F32" s="277"/>
      <c r="G32" s="277"/>
      <c r="H32" s="277"/>
      <c r="I32" s="278">
        <v>5</v>
      </c>
      <c r="J32" s="279">
        <v>3</v>
      </c>
      <c r="K32" s="279"/>
      <c r="L32" s="279">
        <v>2</v>
      </c>
      <c r="M32" s="277"/>
      <c r="N32" s="277"/>
      <c r="O32" s="279"/>
      <c r="P32" s="280"/>
      <c r="Q32" s="281">
        <f>J32*2+K32</f>
        <v>6</v>
      </c>
      <c r="R32" s="282">
        <v>24</v>
      </c>
    </row>
    <row r="33" spans="1:18" ht="15" customHeight="1" thickBot="1">
      <c r="A33" s="246">
        <v>4</v>
      </c>
      <c r="B33" s="247" t="s">
        <v>477</v>
      </c>
      <c r="C33" s="248"/>
      <c r="D33" s="248"/>
      <c r="E33" s="248"/>
      <c r="F33" s="257"/>
      <c r="G33" s="248"/>
      <c r="H33" s="248"/>
      <c r="I33" s="249">
        <v>5</v>
      </c>
      <c r="J33" s="250">
        <v>2</v>
      </c>
      <c r="K33" s="250"/>
      <c r="L33" s="250">
        <v>3</v>
      </c>
      <c r="M33" s="251"/>
      <c r="N33" s="251"/>
      <c r="O33" s="250"/>
      <c r="P33" s="252"/>
      <c r="Q33" s="253">
        <f>J33*2+K33</f>
        <v>4</v>
      </c>
      <c r="R33" s="283" t="s">
        <v>235</v>
      </c>
    </row>
    <row r="34" spans="1:18" ht="15" customHeight="1" thickBot="1">
      <c r="A34" s="369">
        <v>5</v>
      </c>
      <c r="B34" s="370" t="s">
        <v>278</v>
      </c>
      <c r="C34" s="371"/>
      <c r="D34" s="371"/>
      <c r="E34" s="371"/>
      <c r="F34" s="371"/>
      <c r="G34" s="257"/>
      <c r="H34" s="248"/>
      <c r="I34" s="372">
        <v>5</v>
      </c>
      <c r="J34" s="373">
        <v>1</v>
      </c>
      <c r="K34" s="373">
        <v>1</v>
      </c>
      <c r="L34" s="373">
        <v>3</v>
      </c>
      <c r="M34" s="374"/>
      <c r="N34" s="374"/>
      <c r="O34" s="373"/>
      <c r="P34" s="375"/>
      <c r="Q34" s="253">
        <f>J34*2+K34</f>
        <v>3</v>
      </c>
      <c r="R34" s="376" t="s">
        <v>236</v>
      </c>
    </row>
    <row r="35" spans="1:18" ht="15" customHeight="1" thickBot="1">
      <c r="A35" s="254">
        <v>6</v>
      </c>
      <c r="B35" s="255" t="s">
        <v>117</v>
      </c>
      <c r="C35" s="256"/>
      <c r="D35" s="256"/>
      <c r="E35" s="256"/>
      <c r="F35" s="256"/>
      <c r="G35" s="256"/>
      <c r="H35" s="257"/>
      <c r="I35" s="258">
        <v>5</v>
      </c>
      <c r="J35" s="259"/>
      <c r="K35" s="259">
        <v>2</v>
      </c>
      <c r="L35" s="259">
        <v>3</v>
      </c>
      <c r="M35" s="260"/>
      <c r="N35" s="260"/>
      <c r="O35" s="259"/>
      <c r="P35" s="261"/>
      <c r="Q35" s="642">
        <f>J35*2+K35</f>
        <v>2</v>
      </c>
      <c r="R35" s="284" t="s">
        <v>237</v>
      </c>
    </row>
    <row r="36" ht="15" customHeight="1" thickBot="1"/>
    <row r="37" spans="1:18" ht="15" customHeight="1" thickBot="1">
      <c r="A37" s="239" t="s">
        <v>0</v>
      </c>
      <c r="B37" s="240" t="s">
        <v>490</v>
      </c>
      <c r="C37" s="240">
        <v>1</v>
      </c>
      <c r="D37" s="240">
        <v>2</v>
      </c>
      <c r="E37" s="240">
        <v>3</v>
      </c>
      <c r="F37" s="240">
        <v>4</v>
      </c>
      <c r="G37" s="240">
        <v>5</v>
      </c>
      <c r="H37" s="240">
        <v>6</v>
      </c>
      <c r="I37" s="241" t="s">
        <v>2</v>
      </c>
      <c r="J37" s="240" t="s">
        <v>3</v>
      </c>
      <c r="K37" s="240" t="s">
        <v>4</v>
      </c>
      <c r="L37" s="240" t="s">
        <v>5</v>
      </c>
      <c r="M37" s="242" t="s">
        <v>240</v>
      </c>
      <c r="N37" s="240" t="s">
        <v>8</v>
      </c>
      <c r="O37" s="240" t="s">
        <v>247</v>
      </c>
      <c r="P37" s="240" t="s">
        <v>241</v>
      </c>
      <c r="Q37" s="243" t="s">
        <v>9</v>
      </c>
      <c r="R37" s="244" t="s">
        <v>242</v>
      </c>
    </row>
    <row r="38" spans="1:18" ht="15" customHeight="1">
      <c r="A38" s="267">
        <v>1</v>
      </c>
      <c r="B38" s="268" t="s">
        <v>116</v>
      </c>
      <c r="C38" s="245"/>
      <c r="D38" s="269"/>
      <c r="E38" s="269"/>
      <c r="F38" s="269"/>
      <c r="G38" s="269"/>
      <c r="H38" s="269"/>
      <c r="I38" s="270">
        <v>5</v>
      </c>
      <c r="J38" s="271">
        <v>3</v>
      </c>
      <c r="K38" s="271">
        <v>1</v>
      </c>
      <c r="L38" s="271">
        <v>1</v>
      </c>
      <c r="M38" s="269"/>
      <c r="N38" s="269"/>
      <c r="O38" s="271"/>
      <c r="P38" s="272"/>
      <c r="Q38" s="273">
        <f>J38*2+K38</f>
        <v>7</v>
      </c>
      <c r="R38" s="274">
        <v>24</v>
      </c>
    </row>
    <row r="39" spans="1:18" ht="15" customHeight="1">
      <c r="A39" s="275">
        <v>2</v>
      </c>
      <c r="B39" s="286" t="s">
        <v>475</v>
      </c>
      <c r="C39" s="277"/>
      <c r="D39" s="245"/>
      <c r="E39" s="277"/>
      <c r="F39" s="277"/>
      <c r="G39" s="277"/>
      <c r="H39" s="277"/>
      <c r="I39" s="278">
        <v>5</v>
      </c>
      <c r="J39" s="279">
        <v>3</v>
      </c>
      <c r="K39" s="279"/>
      <c r="L39" s="279">
        <v>2</v>
      </c>
      <c r="M39" s="277"/>
      <c r="N39" s="277"/>
      <c r="O39" s="279"/>
      <c r="P39" s="280"/>
      <c r="Q39" s="281">
        <f>J39*2+K39</f>
        <v>6</v>
      </c>
      <c r="R39" s="282">
        <v>24</v>
      </c>
    </row>
    <row r="40" spans="1:18" ht="15" customHeight="1">
      <c r="A40" s="275">
        <v>3</v>
      </c>
      <c r="B40" s="276" t="s">
        <v>282</v>
      </c>
      <c r="C40" s="277"/>
      <c r="D40" s="277"/>
      <c r="E40" s="245"/>
      <c r="F40" s="277"/>
      <c r="G40" s="277"/>
      <c r="H40" s="277"/>
      <c r="I40" s="278">
        <v>5</v>
      </c>
      <c r="J40" s="279">
        <v>2</v>
      </c>
      <c r="K40" s="279">
        <v>1</v>
      </c>
      <c r="L40" s="279">
        <v>2</v>
      </c>
      <c r="M40" s="277"/>
      <c r="N40" s="277"/>
      <c r="O40" s="279"/>
      <c r="P40" s="280"/>
      <c r="Q40" s="281">
        <f>J40*2+K40</f>
        <v>5</v>
      </c>
      <c r="R40" s="282">
        <v>24</v>
      </c>
    </row>
    <row r="41" spans="1:18" ht="15" customHeight="1" thickBot="1">
      <c r="A41" s="246">
        <v>4</v>
      </c>
      <c r="B41" s="247" t="s">
        <v>921</v>
      </c>
      <c r="C41" s="248"/>
      <c r="D41" s="248"/>
      <c r="E41" s="248"/>
      <c r="F41" s="257"/>
      <c r="G41" s="248"/>
      <c r="H41" s="248"/>
      <c r="I41" s="249">
        <v>5</v>
      </c>
      <c r="J41" s="250">
        <v>2</v>
      </c>
      <c r="K41" s="250">
        <v>1</v>
      </c>
      <c r="L41" s="250">
        <v>2</v>
      </c>
      <c r="M41" s="251"/>
      <c r="N41" s="251"/>
      <c r="O41" s="250"/>
      <c r="P41" s="252"/>
      <c r="Q41" s="253">
        <f>J41*2+K41</f>
        <v>5</v>
      </c>
      <c r="R41" s="283" t="s">
        <v>235</v>
      </c>
    </row>
    <row r="42" spans="1:18" ht="15" customHeight="1" thickBot="1">
      <c r="A42" s="369">
        <v>5</v>
      </c>
      <c r="B42" s="370" t="s">
        <v>119</v>
      </c>
      <c r="C42" s="371"/>
      <c r="D42" s="371"/>
      <c r="E42" s="371"/>
      <c r="F42" s="371"/>
      <c r="G42" s="257"/>
      <c r="H42" s="248"/>
      <c r="I42" s="372">
        <v>5</v>
      </c>
      <c r="J42" s="373">
        <v>2</v>
      </c>
      <c r="K42" s="373"/>
      <c r="L42" s="373">
        <v>3</v>
      </c>
      <c r="M42" s="374"/>
      <c r="N42" s="374"/>
      <c r="O42" s="373"/>
      <c r="P42" s="375"/>
      <c r="Q42" s="253">
        <f>J42*2+K42</f>
        <v>4</v>
      </c>
      <c r="R42" s="376" t="s">
        <v>236</v>
      </c>
    </row>
    <row r="43" spans="1:18" ht="15" customHeight="1" thickBot="1">
      <c r="A43" s="254">
        <v>6</v>
      </c>
      <c r="B43" s="255" t="s">
        <v>34</v>
      </c>
      <c r="C43" s="256"/>
      <c r="D43" s="256"/>
      <c r="E43" s="256"/>
      <c r="F43" s="256"/>
      <c r="G43" s="256"/>
      <c r="H43" s="257"/>
      <c r="I43" s="258">
        <v>5</v>
      </c>
      <c r="J43" s="259">
        <v>1</v>
      </c>
      <c r="K43" s="259">
        <v>1</v>
      </c>
      <c r="L43" s="259">
        <v>3</v>
      </c>
      <c r="M43" s="260"/>
      <c r="N43" s="260"/>
      <c r="O43" s="259"/>
      <c r="P43" s="261"/>
      <c r="Q43" s="642">
        <f>J43*2+K43</f>
        <v>3</v>
      </c>
      <c r="R43" s="284" t="s">
        <v>237</v>
      </c>
    </row>
    <row r="44" ht="15" customHeight="1" thickBot="1"/>
    <row r="45" spans="1:18" ht="15" customHeight="1" thickBot="1">
      <c r="A45" s="239" t="s">
        <v>0</v>
      </c>
      <c r="B45" s="240" t="s">
        <v>491</v>
      </c>
      <c r="C45" s="240">
        <v>1</v>
      </c>
      <c r="D45" s="240">
        <v>2</v>
      </c>
      <c r="E45" s="240">
        <v>3</v>
      </c>
      <c r="F45" s="240">
        <v>4</v>
      </c>
      <c r="G45" s="240">
        <v>5</v>
      </c>
      <c r="H45" s="240">
        <v>6</v>
      </c>
      <c r="I45" s="241" t="s">
        <v>2</v>
      </c>
      <c r="J45" s="240" t="s">
        <v>3</v>
      </c>
      <c r="K45" s="240" t="s">
        <v>4</v>
      </c>
      <c r="L45" s="240" t="s">
        <v>5</v>
      </c>
      <c r="M45" s="242" t="s">
        <v>240</v>
      </c>
      <c r="N45" s="240" t="s">
        <v>8</v>
      </c>
      <c r="O45" s="240" t="s">
        <v>247</v>
      </c>
      <c r="P45" s="240" t="s">
        <v>241</v>
      </c>
      <c r="Q45" s="243" t="s">
        <v>9</v>
      </c>
      <c r="R45" s="244" t="s">
        <v>242</v>
      </c>
    </row>
    <row r="46" spans="1:18" ht="15" customHeight="1">
      <c r="A46" s="267">
        <v>1</v>
      </c>
      <c r="B46" s="268" t="s">
        <v>478</v>
      </c>
      <c r="C46" s="245"/>
      <c r="D46" s="269"/>
      <c r="E46" s="269"/>
      <c r="F46" s="269"/>
      <c r="G46" s="269"/>
      <c r="H46" s="269"/>
      <c r="I46" s="270">
        <v>5</v>
      </c>
      <c r="J46" s="271">
        <v>5</v>
      </c>
      <c r="K46" s="271"/>
      <c r="L46" s="271"/>
      <c r="M46" s="269"/>
      <c r="N46" s="269"/>
      <c r="O46" s="271"/>
      <c r="P46" s="272"/>
      <c r="Q46" s="273">
        <f>J46*2+K46</f>
        <v>10</v>
      </c>
      <c r="R46" s="274">
        <v>24</v>
      </c>
    </row>
    <row r="47" spans="1:18" ht="15" customHeight="1">
      <c r="A47" s="275">
        <v>2</v>
      </c>
      <c r="B47" s="286" t="s">
        <v>276</v>
      </c>
      <c r="C47" s="277"/>
      <c r="D47" s="245"/>
      <c r="E47" s="277"/>
      <c r="F47" s="277"/>
      <c r="G47" s="277"/>
      <c r="H47" s="277"/>
      <c r="I47" s="278">
        <v>5</v>
      </c>
      <c r="J47" s="279">
        <v>3</v>
      </c>
      <c r="K47" s="279"/>
      <c r="L47" s="279">
        <v>2</v>
      </c>
      <c r="M47" s="277"/>
      <c r="N47" s="277"/>
      <c r="O47" s="279"/>
      <c r="P47" s="280"/>
      <c r="Q47" s="281">
        <f>J47*2+K47</f>
        <v>6</v>
      </c>
      <c r="R47" s="282">
        <v>24</v>
      </c>
    </row>
    <row r="48" spans="1:18" ht="15" customHeight="1">
      <c r="A48" s="275">
        <v>3</v>
      </c>
      <c r="B48" s="276" t="s">
        <v>566</v>
      </c>
      <c r="C48" s="277"/>
      <c r="D48" s="277"/>
      <c r="E48" s="245"/>
      <c r="F48" s="277"/>
      <c r="G48" s="277"/>
      <c r="H48" s="277"/>
      <c r="I48" s="278">
        <v>5</v>
      </c>
      <c r="J48" s="279">
        <v>2</v>
      </c>
      <c r="K48" s="279">
        <v>1</v>
      </c>
      <c r="L48" s="279">
        <v>2</v>
      </c>
      <c r="M48" s="277"/>
      <c r="N48" s="277"/>
      <c r="O48" s="279"/>
      <c r="P48" s="280"/>
      <c r="Q48" s="281">
        <f>J48*2+K48</f>
        <v>5</v>
      </c>
      <c r="R48" s="282">
        <v>24</v>
      </c>
    </row>
    <row r="49" spans="1:18" ht="15.75" thickBot="1">
      <c r="A49" s="246">
        <v>4</v>
      </c>
      <c r="B49" s="247" t="s">
        <v>225</v>
      </c>
      <c r="C49" s="248"/>
      <c r="D49" s="248"/>
      <c r="E49" s="248"/>
      <c r="F49" s="257"/>
      <c r="G49" s="248"/>
      <c r="H49" s="248"/>
      <c r="I49" s="249">
        <v>5</v>
      </c>
      <c r="J49" s="250">
        <v>2</v>
      </c>
      <c r="K49" s="250"/>
      <c r="L49" s="250">
        <v>3</v>
      </c>
      <c r="M49" s="251"/>
      <c r="N49" s="251"/>
      <c r="O49" s="250"/>
      <c r="P49" s="252"/>
      <c r="Q49" s="253">
        <f>J49*2+K49</f>
        <v>4</v>
      </c>
      <c r="R49" s="283" t="s">
        <v>235</v>
      </c>
    </row>
    <row r="50" spans="1:18" ht="15.75" thickBot="1">
      <c r="A50" s="369">
        <v>5</v>
      </c>
      <c r="B50" s="370" t="s">
        <v>410</v>
      </c>
      <c r="C50" s="371"/>
      <c r="D50" s="371"/>
      <c r="E50" s="371"/>
      <c r="F50" s="371"/>
      <c r="G50" s="257"/>
      <c r="H50" s="248"/>
      <c r="I50" s="372">
        <v>5</v>
      </c>
      <c r="J50" s="373">
        <v>1</v>
      </c>
      <c r="K50" s="373">
        <v>1</v>
      </c>
      <c r="L50" s="373">
        <v>3</v>
      </c>
      <c r="M50" s="374"/>
      <c r="N50" s="374"/>
      <c r="O50" s="373"/>
      <c r="P50" s="375"/>
      <c r="Q50" s="253">
        <f>J50*2+K50</f>
        <v>3</v>
      </c>
      <c r="R50" s="376" t="s">
        <v>236</v>
      </c>
    </row>
    <row r="51" spans="1:18" ht="15.75" thickBot="1">
      <c r="A51" s="254">
        <v>6</v>
      </c>
      <c r="B51" s="255" t="s">
        <v>482</v>
      </c>
      <c r="C51" s="256"/>
      <c r="D51" s="256"/>
      <c r="E51" s="256"/>
      <c r="F51" s="256"/>
      <c r="G51" s="256"/>
      <c r="H51" s="257"/>
      <c r="I51" s="258">
        <v>5</v>
      </c>
      <c r="J51" s="259">
        <v>1</v>
      </c>
      <c r="K51" s="259"/>
      <c r="L51" s="259">
        <v>4</v>
      </c>
      <c r="M51" s="260"/>
      <c r="N51" s="260"/>
      <c r="O51" s="259"/>
      <c r="P51" s="261"/>
      <c r="Q51" s="642">
        <f>J51*2+K51</f>
        <v>2</v>
      </c>
      <c r="R51" s="284" t="s">
        <v>237</v>
      </c>
    </row>
    <row r="52" ht="15.75" thickBot="1"/>
    <row r="53" spans="1:18" ht="15.75" thickBot="1">
      <c r="A53" s="239" t="s">
        <v>0</v>
      </c>
      <c r="B53" s="240" t="s">
        <v>492</v>
      </c>
      <c r="C53" s="240">
        <v>1</v>
      </c>
      <c r="D53" s="240">
        <v>2</v>
      </c>
      <c r="E53" s="240">
        <v>3</v>
      </c>
      <c r="F53" s="240">
        <v>4</v>
      </c>
      <c r="G53" s="240">
        <v>5</v>
      </c>
      <c r="H53" s="240">
        <v>6</v>
      </c>
      <c r="I53" s="241" t="s">
        <v>2</v>
      </c>
      <c r="J53" s="240" t="s">
        <v>3</v>
      </c>
      <c r="K53" s="240" t="s">
        <v>4</v>
      </c>
      <c r="L53" s="240" t="s">
        <v>5</v>
      </c>
      <c r="M53" s="242" t="s">
        <v>240</v>
      </c>
      <c r="N53" s="240" t="s">
        <v>8</v>
      </c>
      <c r="O53" s="240" t="s">
        <v>247</v>
      </c>
      <c r="P53" s="240" t="s">
        <v>241</v>
      </c>
      <c r="Q53" s="243" t="s">
        <v>9</v>
      </c>
      <c r="R53" s="244" t="s">
        <v>242</v>
      </c>
    </row>
    <row r="54" spans="1:18" ht="15">
      <c r="A54" s="267">
        <v>1</v>
      </c>
      <c r="B54" s="268" t="s">
        <v>45</v>
      </c>
      <c r="C54" s="245"/>
      <c r="D54" s="269"/>
      <c r="E54" s="269"/>
      <c r="F54" s="269"/>
      <c r="G54" s="269"/>
      <c r="H54" s="269"/>
      <c r="I54" s="270">
        <v>5</v>
      </c>
      <c r="J54" s="271">
        <v>3</v>
      </c>
      <c r="K54" s="271">
        <v>1</v>
      </c>
      <c r="L54" s="271">
        <v>1</v>
      </c>
      <c r="M54" s="269"/>
      <c r="N54" s="269"/>
      <c r="O54" s="271"/>
      <c r="P54" s="272"/>
      <c r="Q54" s="273">
        <f>J54*2+K54</f>
        <v>7</v>
      </c>
      <c r="R54" s="274">
        <v>24</v>
      </c>
    </row>
    <row r="55" spans="1:18" ht="15">
      <c r="A55" s="275">
        <v>2</v>
      </c>
      <c r="B55" s="286" t="s">
        <v>289</v>
      </c>
      <c r="C55" s="277"/>
      <c r="D55" s="245"/>
      <c r="E55" s="277"/>
      <c r="F55" s="277"/>
      <c r="G55" s="277"/>
      <c r="H55" s="277"/>
      <c r="I55" s="278">
        <v>5</v>
      </c>
      <c r="J55" s="279">
        <v>3</v>
      </c>
      <c r="K55" s="279"/>
      <c r="L55" s="279">
        <v>2</v>
      </c>
      <c r="M55" s="277"/>
      <c r="N55" s="277"/>
      <c r="O55" s="279"/>
      <c r="P55" s="280"/>
      <c r="Q55" s="281">
        <f>J55*2+K55</f>
        <v>6</v>
      </c>
      <c r="R55" s="282">
        <v>24</v>
      </c>
    </row>
    <row r="56" spans="1:18" ht="15">
      <c r="A56" s="275">
        <v>3</v>
      </c>
      <c r="B56" s="276" t="s">
        <v>124</v>
      </c>
      <c r="C56" s="277"/>
      <c r="D56" s="277"/>
      <c r="E56" s="245"/>
      <c r="F56" s="277"/>
      <c r="G56" s="277"/>
      <c r="H56" s="277"/>
      <c r="I56" s="278">
        <v>5</v>
      </c>
      <c r="J56" s="279">
        <v>3</v>
      </c>
      <c r="K56" s="279"/>
      <c r="L56" s="279">
        <v>2</v>
      </c>
      <c r="M56" s="277"/>
      <c r="N56" s="277"/>
      <c r="O56" s="279"/>
      <c r="P56" s="280"/>
      <c r="Q56" s="281">
        <f>J56*2+K56</f>
        <v>6</v>
      </c>
      <c r="R56" s="282">
        <v>24</v>
      </c>
    </row>
    <row r="57" spans="1:18" ht="15.75" thickBot="1">
      <c r="A57" s="246">
        <v>4</v>
      </c>
      <c r="B57" s="247" t="s">
        <v>123</v>
      </c>
      <c r="C57" s="248"/>
      <c r="D57" s="248"/>
      <c r="E57" s="248"/>
      <c r="F57" s="257"/>
      <c r="G57" s="248"/>
      <c r="H57" s="248"/>
      <c r="I57" s="249">
        <v>5</v>
      </c>
      <c r="J57" s="250">
        <v>2</v>
      </c>
      <c r="K57" s="250"/>
      <c r="L57" s="250">
        <v>3</v>
      </c>
      <c r="M57" s="251"/>
      <c r="N57" s="251"/>
      <c r="O57" s="250"/>
      <c r="P57" s="252"/>
      <c r="Q57" s="253">
        <f>J57*2+K57</f>
        <v>4</v>
      </c>
      <c r="R57" s="283" t="s">
        <v>235</v>
      </c>
    </row>
    <row r="58" spans="1:18" ht="15.75" thickBot="1">
      <c r="A58" s="369">
        <v>5</v>
      </c>
      <c r="B58" s="370" t="s">
        <v>222</v>
      </c>
      <c r="C58" s="371"/>
      <c r="D58" s="371"/>
      <c r="E58" s="371"/>
      <c r="F58" s="371"/>
      <c r="G58" s="257"/>
      <c r="H58" s="248"/>
      <c r="I58" s="372">
        <v>5</v>
      </c>
      <c r="J58" s="373">
        <v>2</v>
      </c>
      <c r="K58" s="373"/>
      <c r="L58" s="373">
        <v>3</v>
      </c>
      <c r="M58" s="374"/>
      <c r="N58" s="374"/>
      <c r="O58" s="373"/>
      <c r="P58" s="375"/>
      <c r="Q58" s="253">
        <f>J58*2+K58</f>
        <v>4</v>
      </c>
      <c r="R58" s="376" t="s">
        <v>236</v>
      </c>
    </row>
    <row r="59" spans="1:18" ht="15.75" thickBot="1">
      <c r="A59" s="254">
        <v>6</v>
      </c>
      <c r="B59" s="255" t="s">
        <v>480</v>
      </c>
      <c r="C59" s="256"/>
      <c r="D59" s="256"/>
      <c r="E59" s="256"/>
      <c r="F59" s="256"/>
      <c r="G59" s="256"/>
      <c r="H59" s="257"/>
      <c r="I59" s="258">
        <v>5</v>
      </c>
      <c r="J59" s="259">
        <v>1</v>
      </c>
      <c r="K59" s="259">
        <v>1</v>
      </c>
      <c r="L59" s="259">
        <v>3</v>
      </c>
      <c r="M59" s="260"/>
      <c r="N59" s="260"/>
      <c r="O59" s="259"/>
      <c r="P59" s="261"/>
      <c r="Q59" s="642">
        <f>J59*2+K59</f>
        <v>3</v>
      </c>
      <c r="R59" s="284" t="s">
        <v>237</v>
      </c>
    </row>
    <row r="60" ht="15.75" thickBot="1"/>
    <row r="61" spans="1:18" ht="15.75" thickBot="1">
      <c r="A61" s="239" t="s">
        <v>0</v>
      </c>
      <c r="B61" s="240" t="s">
        <v>493</v>
      </c>
      <c r="C61" s="240">
        <v>1</v>
      </c>
      <c r="D61" s="240">
        <v>2</v>
      </c>
      <c r="E61" s="240">
        <v>3</v>
      </c>
      <c r="F61" s="240">
        <v>4</v>
      </c>
      <c r="G61" s="240">
        <v>5</v>
      </c>
      <c r="H61" s="240">
        <v>6</v>
      </c>
      <c r="I61" s="241" t="s">
        <v>2</v>
      </c>
      <c r="J61" s="240" t="s">
        <v>3</v>
      </c>
      <c r="K61" s="240" t="s">
        <v>4</v>
      </c>
      <c r="L61" s="240" t="s">
        <v>5</v>
      </c>
      <c r="M61" s="242" t="s">
        <v>240</v>
      </c>
      <c r="N61" s="240" t="s">
        <v>8</v>
      </c>
      <c r="O61" s="240" t="s">
        <v>247</v>
      </c>
      <c r="P61" s="240" t="s">
        <v>241</v>
      </c>
      <c r="Q61" s="243" t="s">
        <v>9</v>
      </c>
      <c r="R61" s="244" t="s">
        <v>242</v>
      </c>
    </row>
    <row r="62" spans="1:18" ht="15">
      <c r="A62" s="267">
        <v>1</v>
      </c>
      <c r="B62" s="268" t="s">
        <v>20</v>
      </c>
      <c r="C62" s="245"/>
      <c r="D62" s="269"/>
      <c r="E62" s="269"/>
      <c r="F62" s="269"/>
      <c r="G62" s="269"/>
      <c r="H62" s="269"/>
      <c r="I62" s="270">
        <v>5</v>
      </c>
      <c r="J62" s="271">
        <v>4</v>
      </c>
      <c r="K62" s="271">
        <v>1</v>
      </c>
      <c r="L62" s="271"/>
      <c r="M62" s="269"/>
      <c r="N62" s="269"/>
      <c r="O62" s="271"/>
      <c r="P62" s="272"/>
      <c r="Q62" s="273">
        <f>J62*2+K62</f>
        <v>9</v>
      </c>
      <c r="R62" s="274">
        <v>24</v>
      </c>
    </row>
    <row r="63" spans="1:18" ht="15">
      <c r="A63" s="275">
        <v>2</v>
      </c>
      <c r="B63" s="286" t="s">
        <v>28</v>
      </c>
      <c r="C63" s="277"/>
      <c r="D63" s="245"/>
      <c r="E63" s="277"/>
      <c r="F63" s="277"/>
      <c r="G63" s="277"/>
      <c r="H63" s="277"/>
      <c r="I63" s="278">
        <v>5</v>
      </c>
      <c r="J63" s="279">
        <v>3</v>
      </c>
      <c r="K63" s="279"/>
      <c r="L63" s="279">
        <v>2</v>
      </c>
      <c r="M63" s="277"/>
      <c r="N63" s="277"/>
      <c r="O63" s="279"/>
      <c r="P63" s="280"/>
      <c r="Q63" s="281">
        <f>J63*2+K63</f>
        <v>6</v>
      </c>
      <c r="R63" s="282">
        <v>24</v>
      </c>
    </row>
    <row r="64" spans="1:18" ht="15">
      <c r="A64" s="275">
        <v>3</v>
      </c>
      <c r="B64" s="276" t="s">
        <v>641</v>
      </c>
      <c r="C64" s="277"/>
      <c r="D64" s="277"/>
      <c r="E64" s="245"/>
      <c r="F64" s="277"/>
      <c r="G64" s="277"/>
      <c r="H64" s="277"/>
      <c r="I64" s="278">
        <v>5</v>
      </c>
      <c r="J64" s="279">
        <v>2</v>
      </c>
      <c r="K64" s="279">
        <v>1</v>
      </c>
      <c r="L64" s="279">
        <v>2</v>
      </c>
      <c r="M64" s="277"/>
      <c r="N64" s="277"/>
      <c r="O64" s="279"/>
      <c r="P64" s="280"/>
      <c r="Q64" s="281">
        <f>J64*2+K64</f>
        <v>5</v>
      </c>
      <c r="R64" s="282">
        <v>24</v>
      </c>
    </row>
    <row r="65" spans="1:18" ht="15.75" thickBot="1">
      <c r="A65" s="246">
        <v>4</v>
      </c>
      <c r="B65" s="247" t="s">
        <v>460</v>
      </c>
      <c r="C65" s="248"/>
      <c r="D65" s="248"/>
      <c r="E65" s="248"/>
      <c r="F65" s="257"/>
      <c r="G65" s="248"/>
      <c r="H65" s="248"/>
      <c r="I65" s="249">
        <v>5</v>
      </c>
      <c r="J65" s="250">
        <v>1</v>
      </c>
      <c r="K65" s="250">
        <v>2</v>
      </c>
      <c r="L65" s="250">
        <v>2</v>
      </c>
      <c r="M65" s="251"/>
      <c r="N65" s="251"/>
      <c r="O65" s="250"/>
      <c r="P65" s="252"/>
      <c r="Q65" s="253">
        <f>J65*2+K65</f>
        <v>4</v>
      </c>
      <c r="R65" s="283" t="s">
        <v>235</v>
      </c>
    </row>
    <row r="66" spans="1:18" ht="15.75" thickBot="1">
      <c r="A66" s="369">
        <v>5</v>
      </c>
      <c r="B66" s="370" t="s">
        <v>122</v>
      </c>
      <c r="C66" s="371"/>
      <c r="D66" s="371"/>
      <c r="E66" s="371"/>
      <c r="F66" s="371"/>
      <c r="G66" s="257"/>
      <c r="H66" s="248"/>
      <c r="I66" s="372">
        <v>5</v>
      </c>
      <c r="J66" s="373">
        <v>1</v>
      </c>
      <c r="K66" s="373">
        <v>2</v>
      </c>
      <c r="L66" s="373">
        <v>2</v>
      </c>
      <c r="M66" s="374"/>
      <c r="N66" s="374"/>
      <c r="O66" s="373"/>
      <c r="P66" s="375"/>
      <c r="Q66" s="253">
        <f>J66*2+K66</f>
        <v>4</v>
      </c>
      <c r="R66" s="376" t="s">
        <v>236</v>
      </c>
    </row>
    <row r="67" spans="1:18" ht="15.75" thickBot="1">
      <c r="A67" s="254">
        <v>6</v>
      </c>
      <c r="B67" s="255" t="s">
        <v>277</v>
      </c>
      <c r="C67" s="256"/>
      <c r="D67" s="256"/>
      <c r="E67" s="256"/>
      <c r="F67" s="256"/>
      <c r="G67" s="256"/>
      <c r="H67" s="257"/>
      <c r="I67" s="258">
        <v>5</v>
      </c>
      <c r="J67" s="259"/>
      <c r="K67" s="259">
        <v>2</v>
      </c>
      <c r="L67" s="259">
        <v>3</v>
      </c>
      <c r="M67" s="260"/>
      <c r="N67" s="260"/>
      <c r="O67" s="259"/>
      <c r="P67" s="261"/>
      <c r="Q67" s="642">
        <f>J67*2+K67</f>
        <v>2</v>
      </c>
      <c r="R67" s="284" t="s">
        <v>237</v>
      </c>
    </row>
    <row r="69" ht="15.75" thickBot="1">
      <c r="B69" s="383" t="s">
        <v>503</v>
      </c>
    </row>
    <row r="70" spans="1:18" ht="15.75" thickBot="1">
      <c r="A70" s="239" t="s">
        <v>0</v>
      </c>
      <c r="B70" s="240" t="s">
        <v>107</v>
      </c>
      <c r="C70" s="240">
        <v>1</v>
      </c>
      <c r="D70" s="240">
        <v>2</v>
      </c>
      <c r="E70" s="240">
        <v>3</v>
      </c>
      <c r="F70" s="240">
        <v>4</v>
      </c>
      <c r="G70" s="240">
        <v>5</v>
      </c>
      <c r="H70" s="240">
        <v>6</v>
      </c>
      <c r="I70" s="241" t="s">
        <v>2</v>
      </c>
      <c r="J70" s="240" t="s">
        <v>3</v>
      </c>
      <c r="K70" s="240" t="s">
        <v>4</v>
      </c>
      <c r="L70" s="240" t="s">
        <v>5</v>
      </c>
      <c r="M70" s="242" t="s">
        <v>240</v>
      </c>
      <c r="N70" s="240" t="s">
        <v>8</v>
      </c>
      <c r="O70" s="240" t="s">
        <v>247</v>
      </c>
      <c r="P70" s="240" t="s">
        <v>241</v>
      </c>
      <c r="Q70" s="243" t="s">
        <v>9</v>
      </c>
      <c r="R70" s="244" t="s">
        <v>242</v>
      </c>
    </row>
    <row r="71" spans="1:18" ht="15">
      <c r="A71" s="267">
        <v>1</v>
      </c>
      <c r="B71" s="268" t="s">
        <v>566</v>
      </c>
      <c r="C71" s="245"/>
      <c r="D71" s="269"/>
      <c r="E71" s="269"/>
      <c r="F71" s="269"/>
      <c r="G71" s="269"/>
      <c r="H71" s="269"/>
      <c r="I71" s="270">
        <v>5</v>
      </c>
      <c r="J71" s="271">
        <v>3</v>
      </c>
      <c r="K71" s="271">
        <v>2</v>
      </c>
      <c r="L71" s="271"/>
      <c r="M71" s="269" t="s">
        <v>954</v>
      </c>
      <c r="N71" s="269" t="s">
        <v>960</v>
      </c>
      <c r="O71" s="271"/>
      <c r="P71" s="272">
        <v>179</v>
      </c>
      <c r="Q71" s="273">
        <v>8</v>
      </c>
      <c r="R71" s="274">
        <v>8</v>
      </c>
    </row>
    <row r="72" spans="1:18" ht="15">
      <c r="A72" s="275">
        <v>2</v>
      </c>
      <c r="B72" s="276" t="s">
        <v>479</v>
      </c>
      <c r="C72" s="277"/>
      <c r="D72" s="245"/>
      <c r="E72" s="277"/>
      <c r="F72" s="277"/>
      <c r="G72" s="277"/>
      <c r="H72" s="277"/>
      <c r="I72" s="278">
        <v>5</v>
      </c>
      <c r="J72" s="279">
        <v>3</v>
      </c>
      <c r="K72" s="279"/>
      <c r="L72" s="279">
        <v>2</v>
      </c>
      <c r="M72" s="277" t="s">
        <v>955</v>
      </c>
      <c r="N72" s="277" t="s">
        <v>913</v>
      </c>
      <c r="O72" s="279"/>
      <c r="P72" s="280">
        <v>159</v>
      </c>
      <c r="Q72" s="281">
        <v>6</v>
      </c>
      <c r="R72" s="282">
        <v>8</v>
      </c>
    </row>
    <row r="73" spans="1:18" ht="15">
      <c r="A73" s="384">
        <v>3</v>
      </c>
      <c r="B73" s="385" t="s">
        <v>115</v>
      </c>
      <c r="C73" s="386"/>
      <c r="D73" s="386"/>
      <c r="E73" s="245"/>
      <c r="F73" s="386"/>
      <c r="G73" s="386"/>
      <c r="H73" s="386"/>
      <c r="I73" s="387">
        <v>5</v>
      </c>
      <c r="J73" s="388">
        <v>2</v>
      </c>
      <c r="K73" s="388">
        <v>1</v>
      </c>
      <c r="L73" s="388">
        <v>2</v>
      </c>
      <c r="M73" s="386" t="s">
        <v>956</v>
      </c>
      <c r="N73" s="386" t="s">
        <v>913</v>
      </c>
      <c r="O73" s="388"/>
      <c r="P73" s="389">
        <v>173</v>
      </c>
      <c r="Q73" s="390">
        <v>5</v>
      </c>
      <c r="R73" s="391" t="s">
        <v>214</v>
      </c>
    </row>
    <row r="74" spans="1:18" ht="15.75" thickBot="1">
      <c r="A74" s="246">
        <v>4</v>
      </c>
      <c r="B74" s="370" t="s">
        <v>279</v>
      </c>
      <c r="C74" s="248"/>
      <c r="D74" s="248"/>
      <c r="E74" s="248"/>
      <c r="F74" s="257"/>
      <c r="G74" s="248"/>
      <c r="H74" s="248"/>
      <c r="I74" s="249">
        <v>5</v>
      </c>
      <c r="J74" s="250">
        <v>2</v>
      </c>
      <c r="K74" s="250">
        <v>1</v>
      </c>
      <c r="L74" s="250">
        <v>2</v>
      </c>
      <c r="M74" s="251" t="s">
        <v>719</v>
      </c>
      <c r="N74" s="251" t="s">
        <v>913</v>
      </c>
      <c r="O74" s="250"/>
      <c r="P74" s="252">
        <v>178</v>
      </c>
      <c r="Q74" s="253">
        <v>5</v>
      </c>
      <c r="R74" s="392" t="s">
        <v>215</v>
      </c>
    </row>
    <row r="75" spans="1:18" ht="15.75" thickBot="1">
      <c r="A75" s="369">
        <v>5</v>
      </c>
      <c r="B75" s="370" t="s">
        <v>475</v>
      </c>
      <c r="C75" s="371"/>
      <c r="D75" s="371"/>
      <c r="E75" s="371"/>
      <c r="F75" s="371"/>
      <c r="G75" s="257"/>
      <c r="H75" s="248"/>
      <c r="I75" s="372">
        <v>5</v>
      </c>
      <c r="J75" s="373">
        <v>2</v>
      </c>
      <c r="K75" s="373"/>
      <c r="L75" s="373">
        <v>3</v>
      </c>
      <c r="M75" s="374" t="s">
        <v>487</v>
      </c>
      <c r="N75" s="374"/>
      <c r="O75" s="373"/>
      <c r="P75" s="375">
        <v>172</v>
      </c>
      <c r="Q75" s="253">
        <v>4</v>
      </c>
      <c r="R75" s="393" t="s">
        <v>164</v>
      </c>
    </row>
    <row r="76" spans="1:18" ht="15.75" thickBot="1">
      <c r="A76" s="254">
        <v>6</v>
      </c>
      <c r="B76" s="255" t="s">
        <v>473</v>
      </c>
      <c r="C76" s="256"/>
      <c r="D76" s="256"/>
      <c r="E76" s="256"/>
      <c r="F76" s="256"/>
      <c r="G76" s="256"/>
      <c r="H76" s="257"/>
      <c r="I76" s="258">
        <v>5</v>
      </c>
      <c r="J76" s="259"/>
      <c r="K76" s="259">
        <v>2</v>
      </c>
      <c r="L76" s="259">
        <v>3</v>
      </c>
      <c r="M76" s="260" t="s">
        <v>957</v>
      </c>
      <c r="N76" s="260" t="s">
        <v>959</v>
      </c>
      <c r="O76" s="259"/>
      <c r="P76" s="261">
        <v>165</v>
      </c>
      <c r="Q76" s="262">
        <v>2</v>
      </c>
      <c r="R76" s="394" t="s">
        <v>165</v>
      </c>
    </row>
    <row r="77" spans="1:12" ht="15.75" thickBot="1">
      <c r="A77" s="381"/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</row>
    <row r="78" spans="1:18" ht="15.75" thickBot="1">
      <c r="A78" s="239" t="s">
        <v>0</v>
      </c>
      <c r="B78" s="240" t="s">
        <v>488</v>
      </c>
      <c r="C78" s="240">
        <v>1</v>
      </c>
      <c r="D78" s="240">
        <v>2</v>
      </c>
      <c r="E78" s="240">
        <v>3</v>
      </c>
      <c r="F78" s="240">
        <v>4</v>
      </c>
      <c r="G78" s="240">
        <v>5</v>
      </c>
      <c r="H78" s="240">
        <v>6</v>
      </c>
      <c r="I78" s="241" t="s">
        <v>2</v>
      </c>
      <c r="J78" s="240" t="s">
        <v>3</v>
      </c>
      <c r="K78" s="240" t="s">
        <v>4</v>
      </c>
      <c r="L78" s="240" t="s">
        <v>5</v>
      </c>
      <c r="M78" s="242" t="s">
        <v>240</v>
      </c>
      <c r="N78" s="240" t="s">
        <v>8</v>
      </c>
      <c r="O78" s="240" t="s">
        <v>247</v>
      </c>
      <c r="P78" s="240" t="s">
        <v>241</v>
      </c>
      <c r="Q78" s="243" t="s">
        <v>9</v>
      </c>
      <c r="R78" s="244" t="s">
        <v>242</v>
      </c>
    </row>
    <row r="79" spans="1:18" ht="15">
      <c r="A79" s="267">
        <v>1</v>
      </c>
      <c r="B79" s="268" t="s">
        <v>282</v>
      </c>
      <c r="C79" s="245"/>
      <c r="D79" s="269"/>
      <c r="E79" s="269"/>
      <c r="F79" s="269"/>
      <c r="G79" s="269"/>
      <c r="H79" s="269"/>
      <c r="I79" s="270">
        <v>5</v>
      </c>
      <c r="J79" s="271">
        <v>4</v>
      </c>
      <c r="K79" s="271">
        <v>1</v>
      </c>
      <c r="L79" s="271"/>
      <c r="M79" s="269" t="s">
        <v>961</v>
      </c>
      <c r="N79" s="269" t="s">
        <v>952</v>
      </c>
      <c r="O79" s="271"/>
      <c r="P79" s="272">
        <v>167</v>
      </c>
      <c r="Q79" s="273">
        <v>9</v>
      </c>
      <c r="R79" s="274">
        <v>8</v>
      </c>
    </row>
    <row r="80" spans="1:18" ht="15">
      <c r="A80" s="275">
        <v>2</v>
      </c>
      <c r="B80" s="378" t="s">
        <v>36</v>
      </c>
      <c r="C80" s="277"/>
      <c r="D80" s="245"/>
      <c r="E80" s="277"/>
      <c r="F80" s="277"/>
      <c r="G80" s="277"/>
      <c r="H80" s="277"/>
      <c r="I80" s="278">
        <v>5</v>
      </c>
      <c r="J80" s="279">
        <v>2</v>
      </c>
      <c r="K80" s="279">
        <v>1</v>
      </c>
      <c r="L80" s="279">
        <v>2</v>
      </c>
      <c r="M80" s="277" t="s">
        <v>917</v>
      </c>
      <c r="N80" s="277" t="s">
        <v>943</v>
      </c>
      <c r="O80" s="279"/>
      <c r="P80" s="280">
        <v>167</v>
      </c>
      <c r="Q80" s="281">
        <v>5</v>
      </c>
      <c r="R80" s="282">
        <v>8</v>
      </c>
    </row>
    <row r="81" spans="1:18" ht="15">
      <c r="A81" s="384">
        <v>3</v>
      </c>
      <c r="B81" s="385" t="s">
        <v>478</v>
      </c>
      <c r="C81" s="386"/>
      <c r="D81" s="386"/>
      <c r="E81" s="245"/>
      <c r="F81" s="386"/>
      <c r="G81" s="386"/>
      <c r="H81" s="386"/>
      <c r="I81" s="387">
        <v>5</v>
      </c>
      <c r="J81" s="388">
        <v>1</v>
      </c>
      <c r="K81" s="388">
        <v>2</v>
      </c>
      <c r="L81" s="388">
        <v>2</v>
      </c>
      <c r="M81" s="386" t="s">
        <v>962</v>
      </c>
      <c r="N81" s="386" t="s">
        <v>966</v>
      </c>
      <c r="O81" s="388"/>
      <c r="P81" s="389">
        <v>172</v>
      </c>
      <c r="Q81" s="390">
        <v>4</v>
      </c>
      <c r="R81" s="391" t="s">
        <v>214</v>
      </c>
    </row>
    <row r="82" spans="1:18" ht="15.75" thickBot="1">
      <c r="A82" s="246">
        <v>4</v>
      </c>
      <c r="B82" s="247" t="s">
        <v>289</v>
      </c>
      <c r="C82" s="248"/>
      <c r="D82" s="248"/>
      <c r="E82" s="248"/>
      <c r="F82" s="257"/>
      <c r="G82" s="248"/>
      <c r="H82" s="248"/>
      <c r="I82" s="249">
        <v>5</v>
      </c>
      <c r="J82" s="250">
        <v>2</v>
      </c>
      <c r="K82" s="250"/>
      <c r="L82" s="250">
        <v>3</v>
      </c>
      <c r="M82" s="251" t="s">
        <v>963</v>
      </c>
      <c r="N82" s="251" t="s">
        <v>958</v>
      </c>
      <c r="O82" s="250"/>
      <c r="P82" s="252">
        <v>163</v>
      </c>
      <c r="Q82" s="253">
        <v>4</v>
      </c>
      <c r="R82" s="392" t="s">
        <v>215</v>
      </c>
    </row>
    <row r="83" spans="1:18" ht="15.75" thickBot="1">
      <c r="A83" s="369">
        <v>5</v>
      </c>
      <c r="B83" s="370" t="s">
        <v>641</v>
      </c>
      <c r="C83" s="371"/>
      <c r="D83" s="371"/>
      <c r="E83" s="371"/>
      <c r="F83" s="371"/>
      <c r="G83" s="257"/>
      <c r="H83" s="248"/>
      <c r="I83" s="372">
        <v>5</v>
      </c>
      <c r="J83" s="373">
        <v>2</v>
      </c>
      <c r="K83" s="373"/>
      <c r="L83" s="373">
        <v>3</v>
      </c>
      <c r="M83" s="374" t="s">
        <v>964</v>
      </c>
      <c r="N83" s="374" t="s">
        <v>958</v>
      </c>
      <c r="O83" s="373"/>
      <c r="P83" s="375">
        <v>162</v>
      </c>
      <c r="Q83" s="253">
        <v>4</v>
      </c>
      <c r="R83" s="393" t="s">
        <v>164</v>
      </c>
    </row>
    <row r="84" spans="1:18" ht="15.75" thickBot="1">
      <c r="A84" s="254">
        <v>6</v>
      </c>
      <c r="B84" s="255" t="s">
        <v>476</v>
      </c>
      <c r="C84" s="256"/>
      <c r="D84" s="256"/>
      <c r="E84" s="256"/>
      <c r="F84" s="256"/>
      <c r="G84" s="256"/>
      <c r="H84" s="257"/>
      <c r="I84" s="258">
        <v>5</v>
      </c>
      <c r="J84" s="259">
        <v>2</v>
      </c>
      <c r="K84" s="259"/>
      <c r="L84" s="259">
        <v>3</v>
      </c>
      <c r="M84" s="260" t="s">
        <v>965</v>
      </c>
      <c r="N84" s="260" t="s">
        <v>958</v>
      </c>
      <c r="O84" s="259"/>
      <c r="P84" s="261">
        <v>170</v>
      </c>
      <c r="Q84" s="262">
        <v>4</v>
      </c>
      <c r="R84" s="394" t="s">
        <v>165</v>
      </c>
    </row>
    <row r="85" spans="1:12" ht="15.75" thickBot="1">
      <c r="A85" s="381"/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</row>
    <row r="86" spans="1:18" ht="15.75" thickBot="1">
      <c r="A86" s="239" t="s">
        <v>0</v>
      </c>
      <c r="B86" s="240" t="s">
        <v>489</v>
      </c>
      <c r="C86" s="240">
        <v>1</v>
      </c>
      <c r="D86" s="240">
        <v>2</v>
      </c>
      <c r="E86" s="240">
        <v>3</v>
      </c>
      <c r="F86" s="240">
        <v>4</v>
      </c>
      <c r="G86" s="240">
        <v>5</v>
      </c>
      <c r="H86" s="240">
        <v>6</v>
      </c>
      <c r="I86" s="241" t="s">
        <v>2</v>
      </c>
      <c r="J86" s="240" t="s">
        <v>3</v>
      </c>
      <c r="K86" s="240" t="s">
        <v>4</v>
      </c>
      <c r="L86" s="240" t="s">
        <v>5</v>
      </c>
      <c r="M86" s="242" t="s">
        <v>240</v>
      </c>
      <c r="N86" s="240" t="s">
        <v>8</v>
      </c>
      <c r="O86" s="240" t="s">
        <v>247</v>
      </c>
      <c r="P86" s="240" t="s">
        <v>241</v>
      </c>
      <c r="Q86" s="243" t="s">
        <v>9</v>
      </c>
      <c r="R86" s="244" t="s">
        <v>242</v>
      </c>
    </row>
    <row r="87" spans="1:18" ht="15">
      <c r="A87" s="267">
        <v>1</v>
      </c>
      <c r="B87" s="268" t="s">
        <v>276</v>
      </c>
      <c r="C87" s="245"/>
      <c r="D87" s="269"/>
      <c r="E87" s="269"/>
      <c r="F87" s="269"/>
      <c r="G87" s="269"/>
      <c r="H87" s="269"/>
      <c r="I87" s="270">
        <v>5</v>
      </c>
      <c r="J87" s="271">
        <v>4</v>
      </c>
      <c r="K87" s="271">
        <v>1</v>
      </c>
      <c r="L87" s="271"/>
      <c r="M87" s="269" t="s">
        <v>967</v>
      </c>
      <c r="N87" s="644">
        <v>6</v>
      </c>
      <c r="O87" s="271"/>
      <c r="P87" s="272">
        <v>176</v>
      </c>
      <c r="Q87" s="273">
        <v>9</v>
      </c>
      <c r="R87" s="274">
        <v>8</v>
      </c>
    </row>
    <row r="88" spans="1:18" ht="15">
      <c r="A88" s="275">
        <v>2</v>
      </c>
      <c r="B88" s="286" t="s">
        <v>228</v>
      </c>
      <c r="C88" s="277"/>
      <c r="D88" s="245"/>
      <c r="E88" s="277"/>
      <c r="F88" s="277"/>
      <c r="G88" s="277"/>
      <c r="H88" s="277"/>
      <c r="I88" s="278">
        <v>5</v>
      </c>
      <c r="J88" s="279">
        <v>4</v>
      </c>
      <c r="K88" s="279"/>
      <c r="L88" s="279">
        <v>1</v>
      </c>
      <c r="M88" s="277" t="s">
        <v>968</v>
      </c>
      <c r="N88" s="645">
        <v>7</v>
      </c>
      <c r="O88" s="279"/>
      <c r="P88" s="280">
        <v>162</v>
      </c>
      <c r="Q88" s="281">
        <v>8</v>
      </c>
      <c r="R88" s="282">
        <v>8</v>
      </c>
    </row>
    <row r="89" spans="1:18" ht="15">
      <c r="A89" s="384">
        <v>3</v>
      </c>
      <c r="B89" s="385" t="s">
        <v>124</v>
      </c>
      <c r="C89" s="386"/>
      <c r="D89" s="386"/>
      <c r="E89" s="245"/>
      <c r="F89" s="386"/>
      <c r="G89" s="386"/>
      <c r="H89" s="386"/>
      <c r="I89" s="387">
        <v>5</v>
      </c>
      <c r="J89" s="388">
        <v>2</v>
      </c>
      <c r="K89" s="388">
        <v>1</v>
      </c>
      <c r="L89" s="388">
        <v>2</v>
      </c>
      <c r="M89" s="386" t="s">
        <v>737</v>
      </c>
      <c r="N89" s="650">
        <v>1</v>
      </c>
      <c r="O89" s="388"/>
      <c r="P89" s="389">
        <v>163</v>
      </c>
      <c r="Q89" s="390">
        <v>5</v>
      </c>
      <c r="R89" s="391" t="s">
        <v>214</v>
      </c>
    </row>
    <row r="90" spans="1:18" ht="15.75" thickBot="1">
      <c r="A90" s="246">
        <v>4</v>
      </c>
      <c r="B90" s="247" t="s">
        <v>20</v>
      </c>
      <c r="C90" s="248"/>
      <c r="D90" s="248"/>
      <c r="E90" s="248"/>
      <c r="F90" s="257"/>
      <c r="G90" s="248"/>
      <c r="H90" s="248"/>
      <c r="I90" s="249">
        <v>5</v>
      </c>
      <c r="J90" s="250">
        <v>2</v>
      </c>
      <c r="K90" s="250"/>
      <c r="L90" s="250">
        <v>3</v>
      </c>
      <c r="M90" s="251" t="s">
        <v>853</v>
      </c>
      <c r="N90" s="646">
        <v>8</v>
      </c>
      <c r="O90" s="250"/>
      <c r="P90" s="252">
        <v>171</v>
      </c>
      <c r="Q90" s="253">
        <v>4</v>
      </c>
      <c r="R90" s="392" t="s">
        <v>215</v>
      </c>
    </row>
    <row r="91" spans="1:18" ht="15.75" thickBot="1">
      <c r="A91" s="369">
        <v>5</v>
      </c>
      <c r="B91" s="370" t="s">
        <v>48</v>
      </c>
      <c r="C91" s="371"/>
      <c r="D91" s="371"/>
      <c r="E91" s="371"/>
      <c r="F91" s="371"/>
      <c r="G91" s="257"/>
      <c r="H91" s="248"/>
      <c r="I91" s="372">
        <v>5</v>
      </c>
      <c r="J91" s="373">
        <v>1</v>
      </c>
      <c r="K91" s="373">
        <v>1</v>
      </c>
      <c r="L91" s="373">
        <v>3</v>
      </c>
      <c r="M91" s="374" t="s">
        <v>969</v>
      </c>
      <c r="N91" s="647">
        <v>-12</v>
      </c>
      <c r="O91" s="373"/>
      <c r="P91" s="375">
        <v>163</v>
      </c>
      <c r="Q91" s="253">
        <v>3</v>
      </c>
      <c r="R91" s="393" t="s">
        <v>164</v>
      </c>
    </row>
    <row r="92" spans="1:18" ht="15.75" thickBot="1">
      <c r="A92" s="254">
        <v>6</v>
      </c>
      <c r="B92" s="255" t="s">
        <v>116</v>
      </c>
      <c r="C92" s="256"/>
      <c r="D92" s="256"/>
      <c r="E92" s="256"/>
      <c r="F92" s="256"/>
      <c r="G92" s="256"/>
      <c r="H92" s="257"/>
      <c r="I92" s="258">
        <v>5</v>
      </c>
      <c r="J92" s="259"/>
      <c r="K92" s="259">
        <v>1</v>
      </c>
      <c r="L92" s="259">
        <v>4</v>
      </c>
      <c r="M92" s="260" t="s">
        <v>970</v>
      </c>
      <c r="N92" s="648">
        <v>-10</v>
      </c>
      <c r="O92" s="259"/>
      <c r="P92" s="261">
        <v>160</v>
      </c>
      <c r="Q92" s="262">
        <v>1</v>
      </c>
      <c r="R92" s="394" t="s">
        <v>165</v>
      </c>
    </row>
    <row r="93" spans="1:12" ht="15.75" thickBot="1">
      <c r="A93" s="381"/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</row>
    <row r="94" spans="1:18" ht="15.75" thickBot="1">
      <c r="A94" s="239" t="s">
        <v>0</v>
      </c>
      <c r="B94" s="240" t="s">
        <v>113</v>
      </c>
      <c r="C94" s="240">
        <v>1</v>
      </c>
      <c r="D94" s="240">
        <v>2</v>
      </c>
      <c r="E94" s="240">
        <v>3</v>
      </c>
      <c r="F94" s="240">
        <v>4</v>
      </c>
      <c r="G94" s="240">
        <v>5</v>
      </c>
      <c r="H94" s="240">
        <v>6</v>
      </c>
      <c r="I94" s="241" t="s">
        <v>2</v>
      </c>
      <c r="J94" s="240" t="s">
        <v>3</v>
      </c>
      <c r="K94" s="240" t="s">
        <v>4</v>
      </c>
      <c r="L94" s="240" t="s">
        <v>5</v>
      </c>
      <c r="M94" s="242" t="s">
        <v>240</v>
      </c>
      <c r="N94" s="240" t="s">
        <v>8</v>
      </c>
      <c r="O94" s="240" t="s">
        <v>247</v>
      </c>
      <c r="P94" s="240" t="s">
        <v>241</v>
      </c>
      <c r="Q94" s="243" t="s">
        <v>9</v>
      </c>
      <c r="R94" s="244" t="s">
        <v>242</v>
      </c>
    </row>
    <row r="95" spans="1:18" ht="15">
      <c r="A95" s="267">
        <v>1</v>
      </c>
      <c r="B95" s="268" t="s">
        <v>45</v>
      </c>
      <c r="C95" s="245"/>
      <c r="D95" s="269"/>
      <c r="E95" s="269"/>
      <c r="F95" s="269"/>
      <c r="G95" s="269"/>
      <c r="H95" s="269"/>
      <c r="I95" s="270">
        <v>5</v>
      </c>
      <c r="J95" s="271">
        <v>4</v>
      </c>
      <c r="K95" s="271"/>
      <c r="L95" s="271">
        <v>1</v>
      </c>
      <c r="M95" s="269" t="s">
        <v>971</v>
      </c>
      <c r="N95" s="269" t="s">
        <v>385</v>
      </c>
      <c r="O95" s="271"/>
      <c r="P95" s="272">
        <v>163</v>
      </c>
      <c r="Q95" s="273">
        <v>8</v>
      </c>
      <c r="R95" s="274">
        <v>8</v>
      </c>
    </row>
    <row r="96" spans="1:18" ht="15">
      <c r="A96" s="275">
        <v>2</v>
      </c>
      <c r="B96" s="286" t="s">
        <v>15</v>
      </c>
      <c r="C96" s="277"/>
      <c r="D96" s="245"/>
      <c r="E96" s="277"/>
      <c r="F96" s="277"/>
      <c r="G96" s="277"/>
      <c r="H96" s="277"/>
      <c r="I96" s="278">
        <v>5</v>
      </c>
      <c r="J96" s="279">
        <v>3</v>
      </c>
      <c r="K96" s="279">
        <v>1</v>
      </c>
      <c r="L96" s="279">
        <v>1</v>
      </c>
      <c r="M96" s="277" t="s">
        <v>509</v>
      </c>
      <c r="N96" s="277" t="s">
        <v>913</v>
      </c>
      <c r="O96" s="279"/>
      <c r="P96" s="280">
        <v>174</v>
      </c>
      <c r="Q96" s="281">
        <v>7</v>
      </c>
      <c r="R96" s="282">
        <v>8</v>
      </c>
    </row>
    <row r="97" spans="1:18" ht="15">
      <c r="A97" s="384">
        <v>3</v>
      </c>
      <c r="B97" s="385" t="s">
        <v>286</v>
      </c>
      <c r="C97" s="386"/>
      <c r="D97" s="386"/>
      <c r="E97" s="245"/>
      <c r="F97" s="386"/>
      <c r="G97" s="386"/>
      <c r="H97" s="386"/>
      <c r="I97" s="387">
        <v>5</v>
      </c>
      <c r="J97" s="388">
        <v>2</v>
      </c>
      <c r="K97" s="388">
        <v>1</v>
      </c>
      <c r="L97" s="388">
        <v>2</v>
      </c>
      <c r="M97" s="386" t="s">
        <v>525</v>
      </c>
      <c r="N97" s="386" t="s">
        <v>386</v>
      </c>
      <c r="O97" s="388"/>
      <c r="P97" s="389">
        <v>168</v>
      </c>
      <c r="Q97" s="390">
        <v>5</v>
      </c>
      <c r="R97" s="391" t="s">
        <v>214</v>
      </c>
    </row>
    <row r="98" spans="1:18" ht="15.75" thickBot="1">
      <c r="A98" s="246">
        <v>4</v>
      </c>
      <c r="B98" s="247" t="s">
        <v>290</v>
      </c>
      <c r="C98" s="248"/>
      <c r="D98" s="248"/>
      <c r="E98" s="248"/>
      <c r="F98" s="257"/>
      <c r="G98" s="248"/>
      <c r="H98" s="248"/>
      <c r="I98" s="249">
        <v>5</v>
      </c>
      <c r="J98" s="250">
        <v>1</v>
      </c>
      <c r="K98" s="250">
        <v>2</v>
      </c>
      <c r="L98" s="250">
        <v>2</v>
      </c>
      <c r="M98" s="251" t="s">
        <v>972</v>
      </c>
      <c r="N98" s="251"/>
      <c r="O98" s="250"/>
      <c r="P98" s="252">
        <v>160</v>
      </c>
      <c r="Q98" s="253">
        <v>4</v>
      </c>
      <c r="R98" s="392" t="s">
        <v>215</v>
      </c>
    </row>
    <row r="99" spans="1:18" ht="15.75" thickBot="1">
      <c r="A99" s="369">
        <v>5</v>
      </c>
      <c r="B99" s="370" t="s">
        <v>281</v>
      </c>
      <c r="C99" s="371"/>
      <c r="D99" s="371"/>
      <c r="E99" s="371"/>
      <c r="F99" s="371"/>
      <c r="G99" s="257"/>
      <c r="H99" s="248"/>
      <c r="I99" s="372">
        <v>5</v>
      </c>
      <c r="J99" s="373">
        <v>1</v>
      </c>
      <c r="K99" s="373">
        <v>2</v>
      </c>
      <c r="L99" s="373">
        <v>2</v>
      </c>
      <c r="M99" s="374" t="s">
        <v>663</v>
      </c>
      <c r="N99" s="374"/>
      <c r="O99" s="373"/>
      <c r="P99" s="375">
        <v>168</v>
      </c>
      <c r="Q99" s="253">
        <v>4</v>
      </c>
      <c r="R99" s="393" t="s">
        <v>164</v>
      </c>
    </row>
    <row r="100" spans="1:18" ht="15.75" thickBot="1">
      <c r="A100" s="254">
        <v>6</v>
      </c>
      <c r="B100" s="255" t="s">
        <v>28</v>
      </c>
      <c r="C100" s="256"/>
      <c r="D100" s="256"/>
      <c r="E100" s="256"/>
      <c r="F100" s="256"/>
      <c r="G100" s="256"/>
      <c r="H100" s="257"/>
      <c r="I100" s="258">
        <v>5</v>
      </c>
      <c r="J100" s="259"/>
      <c r="K100" s="259">
        <v>2</v>
      </c>
      <c r="L100" s="259">
        <v>3</v>
      </c>
      <c r="M100" s="260" t="s">
        <v>973</v>
      </c>
      <c r="N100" s="260" t="s">
        <v>948</v>
      </c>
      <c r="O100" s="259"/>
      <c r="P100" s="261">
        <v>162</v>
      </c>
      <c r="Q100" s="262">
        <v>2</v>
      </c>
      <c r="R100" s="394" t="s">
        <v>165</v>
      </c>
    </row>
    <row r="102" spans="2:18" s="412" customFormat="1" ht="15.75" thickBot="1">
      <c r="B102" s="383" t="s">
        <v>219</v>
      </c>
      <c r="M102" s="39"/>
      <c r="N102" s="1"/>
      <c r="O102" s="1"/>
      <c r="P102" s="1"/>
      <c r="Q102" s="1"/>
      <c r="R102" s="113"/>
    </row>
    <row r="103" spans="1:20" s="412" customFormat="1" ht="15.75" thickBot="1">
      <c r="A103" s="457" t="s">
        <v>0</v>
      </c>
      <c r="B103" s="420"/>
      <c r="C103" s="420">
        <v>1</v>
      </c>
      <c r="D103" s="420">
        <v>2</v>
      </c>
      <c r="E103" s="420">
        <v>3</v>
      </c>
      <c r="F103" s="420">
        <v>4</v>
      </c>
      <c r="G103" s="420">
        <v>5</v>
      </c>
      <c r="H103" s="420">
        <v>6</v>
      </c>
      <c r="I103" s="420">
        <v>7</v>
      </c>
      <c r="J103" s="420">
        <v>8</v>
      </c>
      <c r="K103" s="458" t="s">
        <v>2</v>
      </c>
      <c r="L103" s="420" t="s">
        <v>3</v>
      </c>
      <c r="M103" s="420" t="s">
        <v>4</v>
      </c>
      <c r="N103" s="420" t="s">
        <v>5</v>
      </c>
      <c r="O103" s="459" t="s">
        <v>240</v>
      </c>
      <c r="P103" s="420" t="s">
        <v>8</v>
      </c>
      <c r="Q103" s="420" t="s">
        <v>247</v>
      </c>
      <c r="R103" s="420" t="s">
        <v>241</v>
      </c>
      <c r="S103" s="460" t="s">
        <v>9</v>
      </c>
      <c r="T103" s="244" t="s">
        <v>242</v>
      </c>
    </row>
    <row r="104" spans="1:20" s="412" customFormat="1" ht="15">
      <c r="A104" s="463">
        <v>1</v>
      </c>
      <c r="B104" s="673" t="s">
        <v>276</v>
      </c>
      <c r="C104" s="461"/>
      <c r="D104" s="464"/>
      <c r="E104" s="464"/>
      <c r="F104" s="464"/>
      <c r="G104" s="464"/>
      <c r="H104" s="464"/>
      <c r="I104" s="464"/>
      <c r="J104" s="464"/>
      <c r="K104" s="465">
        <v>7</v>
      </c>
      <c r="L104" s="466">
        <v>5</v>
      </c>
      <c r="M104" s="466"/>
      <c r="N104" s="466">
        <v>2</v>
      </c>
      <c r="O104" s="464" t="s">
        <v>1024</v>
      </c>
      <c r="P104" s="674">
        <v>12</v>
      </c>
      <c r="Q104" s="466"/>
      <c r="R104" s="467">
        <v>262</v>
      </c>
      <c r="S104" s="468">
        <f>L104*2+M104</f>
        <v>10</v>
      </c>
      <c r="T104" s="469">
        <v>1</v>
      </c>
    </row>
    <row r="105" spans="1:20" s="412" customFormat="1" ht="15">
      <c r="A105" s="275">
        <v>2</v>
      </c>
      <c r="B105" s="276" t="s">
        <v>15</v>
      </c>
      <c r="C105" s="277"/>
      <c r="D105" s="245"/>
      <c r="E105" s="277"/>
      <c r="F105" s="277"/>
      <c r="G105" s="277"/>
      <c r="H105" s="277"/>
      <c r="I105" s="277"/>
      <c r="J105" s="277"/>
      <c r="K105" s="278">
        <v>7</v>
      </c>
      <c r="L105" s="279">
        <v>5</v>
      </c>
      <c r="M105" s="279"/>
      <c r="N105" s="279">
        <v>2</v>
      </c>
      <c r="O105" s="277" t="s">
        <v>550</v>
      </c>
      <c r="P105" s="645">
        <v>8</v>
      </c>
      <c r="Q105" s="279"/>
      <c r="R105" s="280">
        <v>270</v>
      </c>
      <c r="S105" s="462">
        <f>L105*2+M105</f>
        <v>10</v>
      </c>
      <c r="T105" s="454">
        <v>2</v>
      </c>
    </row>
    <row r="106" spans="1:20" s="412" customFormat="1" ht="15">
      <c r="A106" s="275">
        <v>3</v>
      </c>
      <c r="B106" s="276" t="s">
        <v>282</v>
      </c>
      <c r="C106" s="277"/>
      <c r="D106" s="277"/>
      <c r="E106" s="245"/>
      <c r="F106" s="277"/>
      <c r="G106" s="277"/>
      <c r="H106" s="277"/>
      <c r="I106" s="277"/>
      <c r="J106" s="277"/>
      <c r="K106" s="278">
        <v>7</v>
      </c>
      <c r="L106" s="279">
        <v>4</v>
      </c>
      <c r="M106" s="279">
        <v>1</v>
      </c>
      <c r="N106" s="279">
        <v>2</v>
      </c>
      <c r="O106" s="277" t="s">
        <v>1025</v>
      </c>
      <c r="P106" s="645">
        <v>6</v>
      </c>
      <c r="Q106" s="279"/>
      <c r="R106" s="280">
        <v>257</v>
      </c>
      <c r="S106" s="462">
        <f aca="true" t="shared" si="0" ref="S106:S111">L106*2+M106</f>
        <v>9</v>
      </c>
      <c r="T106" s="454">
        <v>3</v>
      </c>
    </row>
    <row r="107" spans="1:20" s="412" customFormat="1" ht="15">
      <c r="A107" s="384">
        <v>4</v>
      </c>
      <c r="B107" s="415" t="s">
        <v>45</v>
      </c>
      <c r="C107" s="248"/>
      <c r="D107" s="248"/>
      <c r="E107" s="248"/>
      <c r="F107" s="245"/>
      <c r="G107" s="248"/>
      <c r="H107" s="248"/>
      <c r="I107" s="248"/>
      <c r="J107" s="248"/>
      <c r="K107" s="387">
        <v>7</v>
      </c>
      <c r="L107" s="388">
        <v>3</v>
      </c>
      <c r="M107" s="388"/>
      <c r="N107" s="388">
        <v>4</v>
      </c>
      <c r="O107" s="386" t="s">
        <v>981</v>
      </c>
      <c r="P107" s="650">
        <v>-2</v>
      </c>
      <c r="Q107" s="388"/>
      <c r="R107" s="389">
        <v>246</v>
      </c>
      <c r="S107" s="672">
        <f t="shared" si="0"/>
        <v>6</v>
      </c>
      <c r="T107" s="455">
        <v>4</v>
      </c>
    </row>
    <row r="108" spans="1:20" s="412" customFormat="1" ht="15">
      <c r="A108" s="384">
        <v>5</v>
      </c>
      <c r="B108" s="421" t="s">
        <v>566</v>
      </c>
      <c r="C108" s="248"/>
      <c r="D108" s="248"/>
      <c r="E108" s="248"/>
      <c r="F108" s="248"/>
      <c r="G108" s="245"/>
      <c r="H108" s="248"/>
      <c r="I108" s="248"/>
      <c r="J108" s="248"/>
      <c r="K108" s="387">
        <v>7</v>
      </c>
      <c r="L108" s="388">
        <v>3</v>
      </c>
      <c r="M108" s="388"/>
      <c r="N108" s="388">
        <v>4</v>
      </c>
      <c r="O108" s="386" t="s">
        <v>1026</v>
      </c>
      <c r="P108" s="650">
        <v>-10</v>
      </c>
      <c r="Q108" s="388"/>
      <c r="R108" s="389">
        <v>247</v>
      </c>
      <c r="S108" s="672">
        <f t="shared" si="0"/>
        <v>6</v>
      </c>
      <c r="T108" s="455">
        <v>5</v>
      </c>
    </row>
    <row r="109" spans="1:20" s="412" customFormat="1" ht="15">
      <c r="A109" s="384">
        <v>6</v>
      </c>
      <c r="B109" s="421" t="s">
        <v>36</v>
      </c>
      <c r="C109" s="248"/>
      <c r="D109" s="248"/>
      <c r="E109" s="248"/>
      <c r="F109" s="248"/>
      <c r="G109" s="248"/>
      <c r="H109" s="245"/>
      <c r="I109" s="248"/>
      <c r="J109" s="248"/>
      <c r="K109" s="387">
        <v>7</v>
      </c>
      <c r="L109" s="388">
        <v>2</v>
      </c>
      <c r="M109" s="388">
        <v>1</v>
      </c>
      <c r="N109" s="388">
        <v>4</v>
      </c>
      <c r="O109" s="386" t="s">
        <v>1027</v>
      </c>
      <c r="P109" s="386"/>
      <c r="Q109" s="388"/>
      <c r="R109" s="389">
        <v>258</v>
      </c>
      <c r="S109" s="672">
        <f t="shared" si="0"/>
        <v>5</v>
      </c>
      <c r="T109" s="455">
        <v>6</v>
      </c>
    </row>
    <row r="110" spans="1:20" s="412" customFormat="1" ht="15">
      <c r="A110" s="384">
        <v>7</v>
      </c>
      <c r="B110" s="415" t="s">
        <v>479</v>
      </c>
      <c r="C110" s="248"/>
      <c r="D110" s="248"/>
      <c r="E110" s="248"/>
      <c r="F110" s="248"/>
      <c r="G110" s="248"/>
      <c r="H110" s="386"/>
      <c r="I110" s="245"/>
      <c r="J110" s="248"/>
      <c r="K110" s="387">
        <v>7</v>
      </c>
      <c r="L110" s="388">
        <v>2</v>
      </c>
      <c r="M110" s="388">
        <v>1</v>
      </c>
      <c r="N110" s="388">
        <v>4</v>
      </c>
      <c r="O110" s="386" t="s">
        <v>1028</v>
      </c>
      <c r="P110" s="650">
        <v>-2</v>
      </c>
      <c r="Q110" s="388"/>
      <c r="R110" s="389">
        <v>249</v>
      </c>
      <c r="S110" s="672">
        <f t="shared" si="0"/>
        <v>5</v>
      </c>
      <c r="T110" s="456">
        <v>7</v>
      </c>
    </row>
    <row r="111" spans="1:20" s="412" customFormat="1" ht="15.75" thickBot="1">
      <c r="A111" s="449">
        <v>8</v>
      </c>
      <c r="B111" s="415" t="s">
        <v>228</v>
      </c>
      <c r="C111" s="452"/>
      <c r="D111" s="452"/>
      <c r="E111" s="452"/>
      <c r="F111" s="452"/>
      <c r="G111" s="452"/>
      <c r="H111" s="452"/>
      <c r="I111" s="256"/>
      <c r="J111" s="257"/>
      <c r="K111" s="450">
        <v>7</v>
      </c>
      <c r="L111" s="451">
        <v>2</v>
      </c>
      <c r="M111" s="451">
        <v>1</v>
      </c>
      <c r="N111" s="451">
        <v>4</v>
      </c>
      <c r="O111" s="452" t="s">
        <v>1029</v>
      </c>
      <c r="P111" s="675">
        <v>-12</v>
      </c>
      <c r="Q111" s="451"/>
      <c r="R111" s="453">
        <v>243</v>
      </c>
      <c r="S111" s="672">
        <f t="shared" si="0"/>
        <v>5</v>
      </c>
      <c r="T111" s="455">
        <v>8</v>
      </c>
    </row>
  </sheetData>
  <sheetProtection/>
  <mergeCells count="2">
    <mergeCell ref="D2:E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0"/>
  <sheetViews>
    <sheetView zoomScalePageLayoutView="0" workbookViewId="0" topLeftCell="A40">
      <selection activeCell="B69" sqref="B69"/>
    </sheetView>
  </sheetViews>
  <sheetFormatPr defaultColWidth="9.140625" defaultRowHeight="15"/>
  <cols>
    <col min="1" max="1" width="9.28125" style="0" bestFit="1" customWidth="1"/>
    <col min="2" max="2" width="16.57421875" style="0" bestFit="1" customWidth="1"/>
  </cols>
  <sheetData>
    <row r="1" spans="1:2" ht="15.75" thickBot="1">
      <c r="A1" s="14" t="s">
        <v>75</v>
      </c>
      <c r="B1" s="15" t="s">
        <v>76</v>
      </c>
    </row>
    <row r="2" spans="1:5" ht="15">
      <c r="A2" s="16">
        <v>1</v>
      </c>
      <c r="B2" s="17">
        <v>45</v>
      </c>
      <c r="D2">
        <f>B2+B3+B6</f>
        <v>117</v>
      </c>
      <c r="E2">
        <f>B2+B3+B7+B11</f>
        <v>138</v>
      </c>
    </row>
    <row r="3" spans="1:2" ht="15">
      <c r="A3" s="18">
        <v>2</v>
      </c>
      <c r="B3" s="19">
        <v>40</v>
      </c>
    </row>
    <row r="4" spans="1:2" ht="15">
      <c r="A4" s="18">
        <v>3</v>
      </c>
      <c r="B4" s="19">
        <v>37</v>
      </c>
    </row>
    <row r="5" spans="1:2" ht="15">
      <c r="A5" s="18">
        <v>4</v>
      </c>
      <c r="B5" s="19">
        <v>34</v>
      </c>
    </row>
    <row r="6" spans="1:2" ht="15">
      <c r="A6" s="18">
        <v>5</v>
      </c>
      <c r="B6" s="19">
        <v>32</v>
      </c>
    </row>
    <row r="7" spans="1:2" ht="15">
      <c r="A7" s="18">
        <v>6</v>
      </c>
      <c r="B7" s="19">
        <v>30</v>
      </c>
    </row>
    <row r="8" spans="1:2" ht="15">
      <c r="A8" s="18">
        <v>7</v>
      </c>
      <c r="B8" s="19">
        <v>28</v>
      </c>
    </row>
    <row r="9" spans="1:2" ht="15">
      <c r="A9" s="18">
        <v>8</v>
      </c>
      <c r="B9" s="19">
        <v>26</v>
      </c>
    </row>
    <row r="10" spans="1:2" ht="15">
      <c r="A10" s="18">
        <v>9</v>
      </c>
      <c r="B10" s="19">
        <v>24</v>
      </c>
    </row>
    <row r="11" spans="1:2" ht="15">
      <c r="A11" s="18">
        <v>10</v>
      </c>
      <c r="B11" s="19">
        <v>23</v>
      </c>
    </row>
    <row r="12" spans="1:2" ht="15">
      <c r="A12" s="18">
        <v>11</v>
      </c>
      <c r="B12" s="19">
        <v>22</v>
      </c>
    </row>
    <row r="13" spans="1:2" ht="15">
      <c r="A13" s="18">
        <v>12</v>
      </c>
      <c r="B13" s="19">
        <v>21</v>
      </c>
    </row>
    <row r="14" spans="1:2" ht="15">
      <c r="A14" s="18">
        <v>13</v>
      </c>
      <c r="B14" s="19">
        <v>20</v>
      </c>
    </row>
    <row r="15" spans="1:2" ht="15">
      <c r="A15" s="18">
        <v>14</v>
      </c>
      <c r="B15" s="19">
        <v>19</v>
      </c>
    </row>
    <row r="16" spans="1:2" ht="15">
      <c r="A16" s="18">
        <v>15</v>
      </c>
      <c r="B16" s="19">
        <v>18</v>
      </c>
    </row>
    <row r="17" spans="1:2" ht="15">
      <c r="A17" s="18">
        <v>16</v>
      </c>
      <c r="B17" s="19">
        <v>17</v>
      </c>
    </row>
    <row r="18" spans="1:2" ht="15">
      <c r="A18" s="18">
        <v>17</v>
      </c>
      <c r="B18" s="19">
        <v>16</v>
      </c>
    </row>
    <row r="19" spans="1:2" ht="15">
      <c r="A19" s="18">
        <v>18</v>
      </c>
      <c r="B19" s="19">
        <v>15</v>
      </c>
    </row>
    <row r="20" spans="1:2" ht="15">
      <c r="A20" s="18">
        <v>19</v>
      </c>
      <c r="B20" s="19">
        <v>14</v>
      </c>
    </row>
    <row r="21" spans="1:2" ht="15">
      <c r="A21" s="18">
        <v>20</v>
      </c>
      <c r="B21" s="19">
        <v>13</v>
      </c>
    </row>
    <row r="22" spans="1:2" ht="15">
      <c r="A22" s="18">
        <v>21</v>
      </c>
      <c r="B22" s="19">
        <v>12</v>
      </c>
    </row>
    <row r="23" spans="1:2" ht="15">
      <c r="A23" s="18">
        <v>22</v>
      </c>
      <c r="B23" s="19">
        <v>11</v>
      </c>
    </row>
    <row r="24" spans="1:2" ht="15">
      <c r="A24" s="18">
        <v>23</v>
      </c>
      <c r="B24" s="19">
        <v>10</v>
      </c>
    </row>
    <row r="25" spans="1:2" ht="15">
      <c r="A25" s="18">
        <v>24</v>
      </c>
      <c r="B25" s="19">
        <v>9</v>
      </c>
    </row>
    <row r="26" spans="1:2" ht="15">
      <c r="A26" s="18">
        <v>25</v>
      </c>
      <c r="B26" s="19">
        <v>8</v>
      </c>
    </row>
    <row r="27" spans="1:2" ht="15">
      <c r="A27" s="18">
        <v>26</v>
      </c>
      <c r="B27" s="19">
        <v>7</v>
      </c>
    </row>
    <row r="28" spans="1:2" ht="15">
      <c r="A28" s="18">
        <v>27</v>
      </c>
      <c r="B28" s="19">
        <v>6</v>
      </c>
    </row>
    <row r="29" spans="1:2" ht="15">
      <c r="A29" s="18">
        <v>28</v>
      </c>
      <c r="B29" s="19">
        <v>5</v>
      </c>
    </row>
    <row r="30" spans="1:2" ht="15">
      <c r="A30" s="18">
        <v>29</v>
      </c>
      <c r="B30" s="19">
        <v>4</v>
      </c>
    </row>
    <row r="31" spans="1:2" s="36" customFormat="1" ht="15">
      <c r="A31" s="40">
        <v>30</v>
      </c>
      <c r="B31" s="41">
        <v>3</v>
      </c>
    </row>
    <row r="32" spans="1:2" s="97" customFormat="1" ht="15">
      <c r="A32" s="40">
        <v>31</v>
      </c>
      <c r="B32" s="41">
        <v>2</v>
      </c>
    </row>
    <row r="33" spans="1:2" s="97" customFormat="1" ht="15">
      <c r="A33" s="40">
        <v>32</v>
      </c>
      <c r="B33" s="41">
        <v>1</v>
      </c>
    </row>
    <row r="34" spans="1:2" s="97" customFormat="1" ht="15">
      <c r="A34" s="40">
        <v>33</v>
      </c>
      <c r="B34" s="41">
        <v>0</v>
      </c>
    </row>
    <row r="35" spans="1:2" s="97" customFormat="1" ht="15">
      <c r="A35" s="40">
        <v>34</v>
      </c>
      <c r="B35" s="41">
        <v>0</v>
      </c>
    </row>
    <row r="36" spans="1:2" s="97" customFormat="1" ht="15">
      <c r="A36" s="40">
        <v>35</v>
      </c>
      <c r="B36" s="41">
        <v>0</v>
      </c>
    </row>
    <row r="37" spans="1:2" s="97" customFormat="1" ht="15">
      <c r="A37" s="40">
        <v>36</v>
      </c>
      <c r="B37" s="41">
        <v>0</v>
      </c>
    </row>
    <row r="38" spans="1:2" s="97" customFormat="1" ht="15">
      <c r="A38" s="40">
        <v>37</v>
      </c>
      <c r="B38" s="41">
        <v>0</v>
      </c>
    </row>
    <row r="39" spans="1:2" s="97" customFormat="1" ht="15">
      <c r="A39" s="40">
        <v>38</v>
      </c>
      <c r="B39" s="41">
        <v>0</v>
      </c>
    </row>
    <row r="40" spans="1:2" s="97" customFormat="1" ht="15">
      <c r="A40" s="40">
        <v>39</v>
      </c>
      <c r="B40" s="41">
        <v>0</v>
      </c>
    </row>
    <row r="41" spans="1:2" s="97" customFormat="1" ht="15">
      <c r="A41" s="40">
        <v>40</v>
      </c>
      <c r="B41" s="41">
        <v>0</v>
      </c>
    </row>
    <row r="42" spans="1:2" s="97" customFormat="1" ht="15">
      <c r="A42" s="40">
        <v>41</v>
      </c>
      <c r="B42" s="41">
        <v>0</v>
      </c>
    </row>
    <row r="43" spans="1:2" s="97" customFormat="1" ht="15">
      <c r="A43" s="40">
        <v>42</v>
      </c>
      <c r="B43" s="41">
        <v>0</v>
      </c>
    </row>
    <row r="44" spans="1:2" s="97" customFormat="1" ht="15">
      <c r="A44" s="40">
        <v>43</v>
      </c>
      <c r="B44" s="41">
        <v>0</v>
      </c>
    </row>
    <row r="45" spans="1:2" s="97" customFormat="1" ht="15">
      <c r="A45" s="40">
        <v>44</v>
      </c>
      <c r="B45" s="41">
        <v>0</v>
      </c>
    </row>
    <row r="46" spans="1:2" s="97" customFormat="1" ht="15">
      <c r="A46" s="40">
        <v>45</v>
      </c>
      <c r="B46" s="41">
        <v>0</v>
      </c>
    </row>
    <row r="47" spans="1:2" s="97" customFormat="1" ht="15">
      <c r="A47" s="40">
        <v>46</v>
      </c>
      <c r="B47" s="41">
        <v>0</v>
      </c>
    </row>
    <row r="48" spans="1:2" s="295" customFormat="1" ht="15">
      <c r="A48" s="105" t="s">
        <v>398</v>
      </c>
      <c r="B48" s="41">
        <v>29</v>
      </c>
    </row>
    <row r="49" spans="1:2" s="412" customFormat="1" ht="15">
      <c r="A49" s="105" t="s">
        <v>518</v>
      </c>
      <c r="B49" s="41">
        <v>26</v>
      </c>
    </row>
    <row r="50" spans="1:2" s="382" customFormat="1" ht="15">
      <c r="A50" s="105" t="s">
        <v>506</v>
      </c>
      <c r="B50" s="41">
        <v>23.5</v>
      </c>
    </row>
    <row r="51" spans="1:2" s="104" customFormat="1" ht="15">
      <c r="A51" s="105" t="s">
        <v>214</v>
      </c>
      <c r="B51" s="41">
        <v>22.5</v>
      </c>
    </row>
    <row r="52" spans="1:2" s="337" customFormat="1" ht="15">
      <c r="A52" s="105" t="s">
        <v>447</v>
      </c>
      <c r="B52" s="41">
        <v>20.5</v>
      </c>
    </row>
    <row r="53" spans="1:2" s="412" customFormat="1" ht="15">
      <c r="A53" s="105" t="s">
        <v>519</v>
      </c>
      <c r="B53" s="41">
        <v>22</v>
      </c>
    </row>
    <row r="54" spans="1:2" s="115" customFormat="1" ht="15">
      <c r="A54" s="105" t="s">
        <v>244</v>
      </c>
      <c r="B54" s="41">
        <v>20</v>
      </c>
    </row>
    <row r="55" spans="1:2" s="382" customFormat="1" ht="15">
      <c r="A55" s="105" t="s">
        <v>507</v>
      </c>
      <c r="B55" s="41">
        <v>21.5</v>
      </c>
    </row>
    <row r="56" spans="1:2" s="297" customFormat="1" ht="15">
      <c r="A56" s="105" t="s">
        <v>399</v>
      </c>
      <c r="B56" s="41">
        <v>19</v>
      </c>
    </row>
    <row r="57" spans="1:2" s="382" customFormat="1" ht="15">
      <c r="A57" s="105" t="s">
        <v>414</v>
      </c>
      <c r="B57" s="41">
        <v>19.5</v>
      </c>
    </row>
    <row r="58" spans="1:2" s="104" customFormat="1" ht="15">
      <c r="A58" s="105" t="s">
        <v>215</v>
      </c>
      <c r="B58" s="41">
        <v>18.5</v>
      </c>
    </row>
    <row r="59" spans="1:2" s="210" customFormat="1" ht="15">
      <c r="A59" s="105" t="s">
        <v>330</v>
      </c>
      <c r="B59" s="41">
        <v>17.5</v>
      </c>
    </row>
    <row r="60" spans="1:2" s="382" customFormat="1" ht="15">
      <c r="A60" s="105" t="s">
        <v>508</v>
      </c>
      <c r="B60" s="41">
        <v>17.5</v>
      </c>
    </row>
    <row r="61" spans="1:2" s="412" customFormat="1" ht="15">
      <c r="A61" s="105" t="s">
        <v>520</v>
      </c>
      <c r="B61" s="41">
        <v>16</v>
      </c>
    </row>
    <row r="62" spans="1:2" s="115" customFormat="1" ht="15">
      <c r="A62" s="105" t="s">
        <v>245</v>
      </c>
      <c r="B62" s="41">
        <v>15</v>
      </c>
    </row>
    <row r="63" spans="1:2" s="382" customFormat="1" ht="15">
      <c r="A63" s="105" t="s">
        <v>495</v>
      </c>
      <c r="B63" s="41">
        <v>16.5</v>
      </c>
    </row>
    <row r="64" spans="1:2" s="104" customFormat="1" ht="15">
      <c r="A64" s="105" t="s">
        <v>164</v>
      </c>
      <c r="B64" s="41">
        <v>14.5</v>
      </c>
    </row>
    <row r="65" spans="1:2" s="285" customFormat="1" ht="15">
      <c r="A65" s="105" t="s">
        <v>391</v>
      </c>
      <c r="B65" s="41">
        <v>14</v>
      </c>
    </row>
    <row r="66" spans="1:2" s="210" customFormat="1" ht="15">
      <c r="A66" s="105" t="s">
        <v>252</v>
      </c>
      <c r="B66" s="41">
        <v>11.5</v>
      </c>
    </row>
    <row r="67" spans="1:2" s="382" customFormat="1" ht="15">
      <c r="A67" s="105" t="s">
        <v>509</v>
      </c>
      <c r="B67" s="41">
        <v>13.5</v>
      </c>
    </row>
    <row r="68" spans="1:2" s="649" customFormat="1" ht="15">
      <c r="A68" s="105" t="s">
        <v>652</v>
      </c>
      <c r="B68" s="41">
        <v>12.5</v>
      </c>
    </row>
    <row r="69" spans="1:2" s="44" customFormat="1" ht="15">
      <c r="A69" s="40" t="s">
        <v>165</v>
      </c>
      <c r="B69" s="41">
        <v>10.5</v>
      </c>
    </row>
    <row r="70" spans="1:2" s="344" customFormat="1" ht="15">
      <c r="A70" s="40" t="s">
        <v>457</v>
      </c>
      <c r="B70" s="41">
        <v>10</v>
      </c>
    </row>
    <row r="71" spans="1:2" s="285" customFormat="1" ht="15">
      <c r="A71" s="40" t="s">
        <v>390</v>
      </c>
      <c r="B71" s="41">
        <v>8</v>
      </c>
    </row>
    <row r="72" spans="1:2" s="115" customFormat="1" ht="15">
      <c r="A72" s="40" t="s">
        <v>243</v>
      </c>
      <c r="B72" s="41">
        <v>7.5</v>
      </c>
    </row>
    <row r="73" spans="1:2" s="362" customFormat="1" ht="15">
      <c r="A73" s="40" t="s">
        <v>462</v>
      </c>
      <c r="B73" s="41">
        <v>11</v>
      </c>
    </row>
    <row r="74" spans="1:2" s="302" customFormat="1" ht="15">
      <c r="A74" s="40" t="s">
        <v>400</v>
      </c>
      <c r="B74" s="41">
        <v>9.5</v>
      </c>
    </row>
    <row r="75" spans="1:2" s="362" customFormat="1" ht="15">
      <c r="A75" s="40" t="s">
        <v>463</v>
      </c>
      <c r="B75" s="41">
        <v>7.5</v>
      </c>
    </row>
    <row r="76" spans="1:2" s="37" customFormat="1" ht="15">
      <c r="A76" s="40" t="s">
        <v>135</v>
      </c>
      <c r="B76" s="41">
        <v>6.5</v>
      </c>
    </row>
    <row r="77" spans="1:2" s="649" customFormat="1" ht="15">
      <c r="A77" s="40" t="s">
        <v>1001</v>
      </c>
      <c r="B77" s="41">
        <v>8.5</v>
      </c>
    </row>
    <row r="78" spans="1:2" s="131" customFormat="1" ht="15">
      <c r="A78" s="40" t="s">
        <v>272</v>
      </c>
      <c r="B78" s="41">
        <v>5.5</v>
      </c>
    </row>
    <row r="79" spans="1:2" s="112" customFormat="1" ht="15">
      <c r="A79" s="40" t="s">
        <v>235</v>
      </c>
      <c r="B79" s="41">
        <v>4.5</v>
      </c>
    </row>
    <row r="80" spans="1:2" s="362" customFormat="1" ht="15">
      <c r="A80" s="40" t="s">
        <v>464</v>
      </c>
      <c r="B80" s="41">
        <v>3.5</v>
      </c>
    </row>
    <row r="81" spans="1:2" s="44" customFormat="1" ht="15">
      <c r="A81" s="40" t="s">
        <v>130</v>
      </c>
      <c r="B81" s="41">
        <v>2.5</v>
      </c>
    </row>
    <row r="82" spans="1:2" s="36" customFormat="1" ht="15">
      <c r="A82" s="40" t="s">
        <v>126</v>
      </c>
      <c r="B82" s="41">
        <v>1.4</v>
      </c>
    </row>
    <row r="83" spans="1:2" s="294" customFormat="1" ht="15">
      <c r="A83" s="40" t="s">
        <v>396</v>
      </c>
      <c r="B83" s="41">
        <v>1.3</v>
      </c>
    </row>
    <row r="84" spans="1:2" s="44" customFormat="1" ht="15">
      <c r="A84" s="40" t="s">
        <v>166</v>
      </c>
      <c r="B84" s="41">
        <v>0</v>
      </c>
    </row>
    <row r="85" spans="1:2" s="368" customFormat="1" ht="15">
      <c r="A85" s="40" t="s">
        <v>485</v>
      </c>
      <c r="B85" s="41">
        <v>1.5</v>
      </c>
    </row>
    <row r="86" spans="1:2" s="141" customFormat="1" ht="15">
      <c r="A86" s="40" t="s">
        <v>273</v>
      </c>
      <c r="B86" s="41">
        <v>0.5</v>
      </c>
    </row>
    <row r="87" spans="1:2" s="112" customFormat="1" ht="15">
      <c r="A87" s="40" t="s">
        <v>246</v>
      </c>
      <c r="B87" s="41">
        <v>0.3</v>
      </c>
    </row>
    <row r="88" spans="1:2" s="362" customFormat="1" ht="15">
      <c r="A88" s="40" t="s">
        <v>465</v>
      </c>
      <c r="B88" s="41">
        <v>0.3</v>
      </c>
    </row>
    <row r="89" spans="1:2" s="116" customFormat="1" ht="15">
      <c r="A89" s="40" t="s">
        <v>236</v>
      </c>
      <c r="B89" s="41">
        <v>0</v>
      </c>
    </row>
    <row r="90" spans="1:2" s="36" customFormat="1" ht="15">
      <c r="A90" s="40" t="s">
        <v>127</v>
      </c>
      <c r="B90" s="41">
        <v>0</v>
      </c>
    </row>
    <row r="91" spans="1:2" s="141" customFormat="1" ht="15">
      <c r="A91" s="40" t="s">
        <v>274</v>
      </c>
      <c r="B91" s="41">
        <v>0</v>
      </c>
    </row>
    <row r="92" spans="1:2" s="112" customFormat="1" ht="15">
      <c r="A92" s="40" t="s">
        <v>237</v>
      </c>
      <c r="B92" s="41">
        <v>0</v>
      </c>
    </row>
    <row r="93" spans="1:2" s="141" customFormat="1" ht="15">
      <c r="A93" s="40" t="s">
        <v>275</v>
      </c>
      <c r="B93" s="41">
        <v>0</v>
      </c>
    </row>
    <row r="94" spans="1:2" s="337" customFormat="1" ht="15">
      <c r="A94" s="40" t="s">
        <v>451</v>
      </c>
      <c r="B94" s="41">
        <v>0</v>
      </c>
    </row>
    <row r="95" spans="1:2" s="598" customFormat="1" ht="15">
      <c r="A95" s="40" t="s">
        <v>768</v>
      </c>
      <c r="B95" s="41">
        <v>4.5</v>
      </c>
    </row>
    <row r="96" spans="1:2" s="598" customFormat="1" ht="15">
      <c r="A96" s="40" t="s">
        <v>769</v>
      </c>
      <c r="B96" s="41">
        <v>0.8</v>
      </c>
    </row>
    <row r="97" spans="1:2" s="36" customFormat="1" ht="15">
      <c r="A97" s="105">
        <v>0</v>
      </c>
      <c r="B97" s="41">
        <v>0</v>
      </c>
    </row>
    <row r="98" spans="1:2" ht="15.75" thickBot="1">
      <c r="A98" s="20"/>
      <c r="B98" s="21"/>
    </row>
    <row r="99" spans="1:10" ht="15" customHeight="1">
      <c r="A99" s="744" t="s">
        <v>77</v>
      </c>
      <c r="B99" s="744"/>
      <c r="C99" s="744"/>
      <c r="D99" s="744"/>
      <c r="E99" s="744"/>
      <c r="F99" s="744"/>
      <c r="G99" s="744"/>
      <c r="H99" s="744"/>
      <c r="I99" s="744"/>
      <c r="J99" s="744"/>
    </row>
    <row r="100" spans="1:10" ht="15" hidden="1">
      <c r="A100" s="739"/>
      <c r="B100" s="739"/>
      <c r="C100" s="739"/>
      <c r="D100" s="739"/>
      <c r="E100" s="739"/>
      <c r="F100" s="739"/>
      <c r="G100" s="739"/>
      <c r="H100" s="739"/>
      <c r="I100" s="739"/>
      <c r="J100" s="739"/>
    </row>
    <row r="101" spans="1:10" ht="15" hidden="1">
      <c r="A101" s="740"/>
      <c r="B101" s="740"/>
      <c r="C101" s="740"/>
      <c r="D101" s="740"/>
      <c r="E101" s="740"/>
      <c r="F101" s="740"/>
      <c r="G101" s="740"/>
      <c r="H101" s="740"/>
      <c r="I101" s="740"/>
      <c r="J101" s="740"/>
    </row>
    <row r="102" spans="1:10" ht="15">
      <c r="A102" s="22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t="36" customHeight="1">
      <c r="A103" s="745" t="s">
        <v>78</v>
      </c>
      <c r="B103" s="745"/>
      <c r="C103" s="745"/>
      <c r="D103" s="745"/>
      <c r="E103" s="745"/>
      <c r="F103" s="745"/>
      <c r="G103" s="745"/>
      <c r="H103" s="745"/>
      <c r="I103" s="745"/>
      <c r="J103" s="745"/>
    </row>
    <row r="104" spans="1:10" ht="15">
      <c r="A104" s="22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t="15">
      <c r="A105" s="739"/>
      <c r="B105" s="739"/>
      <c r="C105" s="739"/>
      <c r="D105" s="739"/>
      <c r="E105" s="739"/>
      <c r="F105" s="739"/>
      <c r="G105" s="739"/>
      <c r="H105" s="739"/>
      <c r="I105" s="739"/>
      <c r="J105" s="739"/>
    </row>
    <row r="106" spans="1:10" ht="15">
      <c r="A106" s="740"/>
      <c r="B106" s="740"/>
      <c r="C106" s="740"/>
      <c r="D106" s="740"/>
      <c r="E106" s="740"/>
      <c r="F106" s="740"/>
      <c r="G106" s="740"/>
      <c r="H106" s="740"/>
      <c r="I106" s="740"/>
      <c r="J106" s="740"/>
    </row>
    <row r="107" spans="1:10" ht="15">
      <c r="A107" s="739"/>
      <c r="B107" s="739"/>
      <c r="C107" s="739"/>
      <c r="D107" s="739"/>
      <c r="E107" s="739"/>
      <c r="F107" s="739"/>
      <c r="G107" s="739"/>
      <c r="H107" s="739"/>
      <c r="I107" s="739"/>
      <c r="J107" s="739"/>
    </row>
    <row r="108" spans="1:10" ht="24" customHeight="1">
      <c r="A108" s="740" t="s">
        <v>79</v>
      </c>
      <c r="B108" s="740"/>
      <c r="C108" s="740"/>
      <c r="D108" s="740"/>
      <c r="E108" s="740"/>
      <c r="F108" s="740"/>
      <c r="G108" s="740"/>
      <c r="H108" s="740"/>
      <c r="I108" s="740"/>
      <c r="J108" s="740"/>
    </row>
    <row r="109" spans="1:10" ht="15">
      <c r="A109" s="739"/>
      <c r="B109" s="739"/>
      <c r="C109" s="739"/>
      <c r="D109" s="739"/>
      <c r="E109" s="739"/>
      <c r="F109" s="739"/>
      <c r="G109" s="739"/>
      <c r="H109" s="739"/>
      <c r="I109" s="739"/>
      <c r="J109" s="739"/>
    </row>
    <row r="110" spans="1:10" ht="15">
      <c r="A110" s="737"/>
      <c r="B110" s="737"/>
      <c r="C110" s="737"/>
      <c r="D110" s="737"/>
      <c r="E110" s="737"/>
      <c r="F110" s="737"/>
      <c r="G110" s="737"/>
      <c r="H110" s="737"/>
      <c r="I110" s="737"/>
      <c r="J110" s="737"/>
    </row>
    <row r="111" spans="1:10" ht="75" customHeight="1">
      <c r="A111" s="737" t="s">
        <v>80</v>
      </c>
      <c r="B111" s="737"/>
      <c r="C111" s="737"/>
      <c r="D111" s="737"/>
      <c r="E111" s="737"/>
      <c r="F111" s="737"/>
      <c r="G111" s="737"/>
      <c r="H111" s="737"/>
      <c r="I111" s="737"/>
      <c r="J111" s="737"/>
    </row>
    <row r="112" spans="1:10" ht="15">
      <c r="A112" s="739"/>
      <c r="B112" s="739"/>
      <c r="C112" s="739"/>
      <c r="D112" s="739"/>
      <c r="E112" s="739"/>
      <c r="F112" s="739"/>
      <c r="G112" s="739"/>
      <c r="H112" s="739"/>
      <c r="I112" s="739"/>
      <c r="J112" s="739"/>
    </row>
    <row r="113" spans="1:10" ht="15.75" thickBot="1">
      <c r="A113" s="742"/>
      <c r="B113" s="742"/>
      <c r="C113" s="742"/>
      <c r="D113" s="742"/>
      <c r="E113" s="742"/>
      <c r="F113" s="742"/>
      <c r="G113" s="742"/>
      <c r="H113" s="742"/>
      <c r="I113" s="742"/>
      <c r="J113" s="742"/>
    </row>
    <row r="114" spans="1:10" ht="16.5" thickBot="1" thickTop="1">
      <c r="A114" s="24" t="s">
        <v>75</v>
      </c>
      <c r="B114" s="25" t="s">
        <v>76</v>
      </c>
      <c r="C114" s="26" t="s">
        <v>75</v>
      </c>
      <c r="D114" s="25" t="s">
        <v>76</v>
      </c>
      <c r="E114" s="26" t="s">
        <v>75</v>
      </c>
      <c r="F114" s="25" t="s">
        <v>76</v>
      </c>
      <c r="G114" s="26" t="s">
        <v>75</v>
      </c>
      <c r="H114" s="25" t="s">
        <v>76</v>
      </c>
      <c r="I114" s="26" t="s">
        <v>75</v>
      </c>
      <c r="J114" s="25" t="s">
        <v>76</v>
      </c>
    </row>
    <row r="115" spans="1:10" ht="15.75" thickBot="1">
      <c r="A115" s="27">
        <v>1</v>
      </c>
      <c r="B115" s="28">
        <v>50</v>
      </c>
      <c r="C115" s="29">
        <v>8</v>
      </c>
      <c r="D115" s="28">
        <v>31</v>
      </c>
      <c r="E115" s="29">
        <v>15</v>
      </c>
      <c r="F115" s="28">
        <v>21</v>
      </c>
      <c r="G115" s="29">
        <v>22</v>
      </c>
      <c r="H115" s="28">
        <v>14</v>
      </c>
      <c r="I115" s="29">
        <v>29</v>
      </c>
      <c r="J115" s="28">
        <v>7</v>
      </c>
    </row>
    <row r="116" spans="1:10" ht="15.75" thickBot="1">
      <c r="A116" s="27">
        <v>2</v>
      </c>
      <c r="B116" s="28">
        <v>45</v>
      </c>
      <c r="C116" s="29">
        <v>9</v>
      </c>
      <c r="D116" s="28">
        <v>29</v>
      </c>
      <c r="E116" s="29">
        <v>16</v>
      </c>
      <c r="F116" s="28">
        <v>20</v>
      </c>
      <c r="G116" s="29">
        <v>23</v>
      </c>
      <c r="H116" s="28">
        <v>13</v>
      </c>
      <c r="I116" s="29">
        <v>30</v>
      </c>
      <c r="J116" s="28">
        <v>6</v>
      </c>
    </row>
    <row r="117" spans="1:10" ht="15.75" thickBot="1">
      <c r="A117" s="27">
        <v>3</v>
      </c>
      <c r="B117" s="28">
        <v>42</v>
      </c>
      <c r="C117" s="29">
        <v>10</v>
      </c>
      <c r="D117" s="28">
        <v>27</v>
      </c>
      <c r="E117" s="29">
        <v>17</v>
      </c>
      <c r="F117" s="28">
        <v>19</v>
      </c>
      <c r="G117" s="29">
        <v>24</v>
      </c>
      <c r="H117" s="28">
        <v>12</v>
      </c>
      <c r="I117" s="29">
        <v>31</v>
      </c>
      <c r="J117" s="28">
        <v>5</v>
      </c>
    </row>
    <row r="118" spans="1:10" ht="15.75" thickBot="1">
      <c r="A118" s="27">
        <v>4</v>
      </c>
      <c r="B118" s="28">
        <v>39</v>
      </c>
      <c r="C118" s="29">
        <v>11</v>
      </c>
      <c r="D118" s="28">
        <v>25</v>
      </c>
      <c r="E118" s="29">
        <v>18</v>
      </c>
      <c r="F118" s="28">
        <v>18</v>
      </c>
      <c r="G118" s="29">
        <v>25</v>
      </c>
      <c r="H118" s="28">
        <v>11</v>
      </c>
      <c r="I118" s="29">
        <v>32</v>
      </c>
      <c r="J118" s="28">
        <v>4</v>
      </c>
    </row>
    <row r="119" spans="1:10" ht="15.75" thickBot="1">
      <c r="A119" s="27">
        <v>5</v>
      </c>
      <c r="B119" s="28">
        <v>37</v>
      </c>
      <c r="C119" s="29">
        <v>12</v>
      </c>
      <c r="D119" s="28">
        <v>24</v>
      </c>
      <c r="E119" s="29">
        <v>19</v>
      </c>
      <c r="F119" s="28">
        <v>17</v>
      </c>
      <c r="G119" s="29">
        <v>26</v>
      </c>
      <c r="H119" s="28">
        <v>10</v>
      </c>
      <c r="I119" s="29">
        <v>33</v>
      </c>
      <c r="J119" s="28">
        <v>3</v>
      </c>
    </row>
    <row r="120" spans="1:10" ht="15">
      <c r="A120" s="299">
        <v>6</v>
      </c>
      <c r="B120" s="300">
        <v>35</v>
      </c>
      <c r="C120" s="301">
        <v>13</v>
      </c>
      <c r="D120" s="300">
        <v>23</v>
      </c>
      <c r="E120" s="301">
        <v>20</v>
      </c>
      <c r="F120" s="300">
        <v>16</v>
      </c>
      <c r="G120" s="301">
        <v>27</v>
      </c>
      <c r="H120" s="300">
        <v>9</v>
      </c>
      <c r="I120" s="301">
        <v>34</v>
      </c>
      <c r="J120" s="300">
        <v>2</v>
      </c>
    </row>
    <row r="121" spans="1:10" s="298" customFormat="1" ht="15.75" thickBot="1">
      <c r="A121" s="30">
        <v>7</v>
      </c>
      <c r="B121" s="31">
        <v>33</v>
      </c>
      <c r="C121" s="32">
        <v>14</v>
      </c>
      <c r="D121" s="31">
        <v>22</v>
      </c>
      <c r="E121" s="32">
        <v>21</v>
      </c>
      <c r="F121" s="31">
        <v>15</v>
      </c>
      <c r="G121" s="32">
        <v>28</v>
      </c>
      <c r="H121" s="31">
        <v>8</v>
      </c>
      <c r="I121" s="32">
        <v>35</v>
      </c>
      <c r="J121" s="31">
        <v>1</v>
      </c>
    </row>
    <row r="122" spans="1:10" ht="15.75" thickTop="1">
      <c r="A122" s="743"/>
      <c r="B122" s="743"/>
      <c r="C122" s="743"/>
      <c r="D122" s="743"/>
      <c r="E122" s="743"/>
      <c r="F122" s="743"/>
      <c r="G122" s="743"/>
      <c r="H122" s="743"/>
      <c r="I122" s="743"/>
      <c r="J122" s="743"/>
    </row>
    <row r="123" spans="1:10" ht="15">
      <c r="A123" s="737"/>
      <c r="B123" s="737"/>
      <c r="C123" s="737"/>
      <c r="D123" s="737"/>
      <c r="E123" s="737"/>
      <c r="F123" s="737"/>
      <c r="G123" s="737"/>
      <c r="H123" s="737"/>
      <c r="I123" s="737"/>
      <c r="J123" s="737"/>
    </row>
    <row r="124" spans="1:10" ht="75" customHeight="1">
      <c r="A124" s="737" t="s">
        <v>81</v>
      </c>
      <c r="B124" s="737"/>
      <c r="C124" s="737"/>
      <c r="D124" s="737"/>
      <c r="E124" s="737"/>
      <c r="F124" s="737"/>
      <c r="G124" s="737"/>
      <c r="H124" s="737"/>
      <c r="I124" s="737"/>
      <c r="J124" s="737"/>
    </row>
    <row r="125" spans="1:10" ht="15">
      <c r="A125" s="737"/>
      <c r="B125" s="737"/>
      <c r="C125" s="737"/>
      <c r="D125" s="737"/>
      <c r="E125" s="737"/>
      <c r="F125" s="737"/>
      <c r="G125" s="737"/>
      <c r="H125" s="737"/>
      <c r="I125" s="737"/>
      <c r="J125" s="737"/>
    </row>
    <row r="126" spans="1:10" ht="30" customHeight="1">
      <c r="A126" s="738" t="s">
        <v>82</v>
      </c>
      <c r="B126" s="738"/>
      <c r="C126" s="738"/>
      <c r="D126" s="738"/>
      <c r="E126" s="738"/>
      <c r="F126" s="738"/>
      <c r="G126" s="738"/>
      <c r="H126" s="738"/>
      <c r="I126" s="738"/>
      <c r="J126" s="738"/>
    </row>
    <row r="127" spans="1:10" ht="15">
      <c r="A127" s="737"/>
      <c r="B127" s="737"/>
      <c r="C127" s="737"/>
      <c r="D127" s="737"/>
      <c r="E127" s="737"/>
      <c r="F127" s="737"/>
      <c r="G127" s="737"/>
      <c r="H127" s="737"/>
      <c r="I127" s="737"/>
      <c r="J127" s="737"/>
    </row>
    <row r="128" spans="1:10" ht="15">
      <c r="A128" s="739"/>
      <c r="B128" s="739"/>
      <c r="C128" s="739"/>
      <c r="D128" s="739"/>
      <c r="E128" s="739"/>
      <c r="F128" s="739"/>
      <c r="G128" s="739"/>
      <c r="H128" s="739"/>
      <c r="I128" s="739"/>
      <c r="J128" s="739"/>
    </row>
    <row r="129" spans="1:10" ht="15" customHeight="1">
      <c r="A129" s="737" t="s">
        <v>83</v>
      </c>
      <c r="B129" s="737"/>
      <c r="C129" s="737"/>
      <c r="D129" s="737"/>
      <c r="E129" s="737"/>
      <c r="F129" s="737"/>
      <c r="G129" s="737"/>
      <c r="H129" s="737"/>
      <c r="I129" s="737"/>
      <c r="J129" s="737"/>
    </row>
    <row r="130" spans="1:10" ht="15">
      <c r="A130" s="737"/>
      <c r="B130" s="737"/>
      <c r="C130" s="737"/>
      <c r="D130" s="737"/>
      <c r="E130" s="737"/>
      <c r="F130" s="737"/>
      <c r="G130" s="737"/>
      <c r="H130" s="737"/>
      <c r="I130" s="737"/>
      <c r="J130" s="737"/>
    </row>
    <row r="131" spans="1:10" ht="15" customHeight="1">
      <c r="A131" s="737" t="s">
        <v>84</v>
      </c>
      <c r="B131" s="737"/>
      <c r="C131" s="737"/>
      <c r="D131" s="737"/>
      <c r="E131" s="737"/>
      <c r="F131" s="737"/>
      <c r="G131" s="737"/>
      <c r="H131" s="737"/>
      <c r="I131" s="737"/>
      <c r="J131" s="737"/>
    </row>
    <row r="132" spans="1:10" ht="15" customHeight="1">
      <c r="A132" s="737" t="s">
        <v>85</v>
      </c>
      <c r="B132" s="737"/>
      <c r="C132" s="737"/>
      <c r="D132" s="737"/>
      <c r="E132" s="737"/>
      <c r="F132" s="737"/>
      <c r="G132" s="737"/>
      <c r="H132" s="737"/>
      <c r="I132" s="737"/>
      <c r="J132" s="737"/>
    </row>
    <row r="133" spans="1:10" ht="30" customHeight="1">
      <c r="A133" s="737" t="s">
        <v>86</v>
      </c>
      <c r="B133" s="737"/>
      <c r="C133" s="737"/>
      <c r="D133" s="737"/>
      <c r="E133" s="737"/>
      <c r="F133" s="737"/>
      <c r="G133" s="737"/>
      <c r="H133" s="737"/>
      <c r="I133" s="737"/>
      <c r="J133" s="737"/>
    </row>
    <row r="134" spans="1:10" ht="30" customHeight="1">
      <c r="A134" s="737" t="s">
        <v>87</v>
      </c>
      <c r="B134" s="737"/>
      <c r="C134" s="737"/>
      <c r="D134" s="737"/>
      <c r="E134" s="737"/>
      <c r="F134" s="737"/>
      <c r="G134" s="737"/>
      <c r="H134" s="737"/>
      <c r="I134" s="737"/>
      <c r="J134" s="737"/>
    </row>
    <row r="135" spans="1:10" ht="15" customHeight="1">
      <c r="A135" s="737" t="s">
        <v>88</v>
      </c>
      <c r="B135" s="737"/>
      <c r="C135" s="737"/>
      <c r="D135" s="737"/>
      <c r="E135" s="737"/>
      <c r="F135" s="737"/>
      <c r="G135" s="737"/>
      <c r="H135" s="737"/>
      <c r="I135" s="737"/>
      <c r="J135" s="737"/>
    </row>
    <row r="136" spans="1:10" ht="15">
      <c r="A136" s="737"/>
      <c r="B136" s="737"/>
      <c r="C136" s="737"/>
      <c r="D136" s="737"/>
      <c r="E136" s="737"/>
      <c r="F136" s="737"/>
      <c r="G136" s="737"/>
      <c r="H136" s="737"/>
      <c r="I136" s="737"/>
      <c r="J136" s="737"/>
    </row>
    <row r="137" spans="1:10" ht="60" customHeight="1">
      <c r="A137" s="737" t="s">
        <v>89</v>
      </c>
      <c r="B137" s="737"/>
      <c r="C137" s="737"/>
      <c r="D137" s="737"/>
      <c r="E137" s="737"/>
      <c r="F137" s="737"/>
      <c r="G137" s="737"/>
      <c r="H137" s="737"/>
      <c r="I137" s="737"/>
      <c r="J137" s="737"/>
    </row>
    <row r="138" spans="1:10" ht="15">
      <c r="A138" s="737"/>
      <c r="B138" s="737"/>
      <c r="C138" s="737"/>
      <c r="D138" s="737"/>
      <c r="E138" s="737"/>
      <c r="F138" s="737"/>
      <c r="G138" s="737"/>
      <c r="H138" s="737"/>
      <c r="I138" s="737"/>
      <c r="J138" s="737"/>
    </row>
    <row r="139" spans="1:10" ht="15" customHeight="1">
      <c r="A139" s="738" t="s">
        <v>90</v>
      </c>
      <c r="B139" s="738"/>
      <c r="C139" s="738"/>
      <c r="D139" s="738"/>
      <c r="E139" s="738"/>
      <c r="F139" s="738"/>
      <c r="G139" s="738"/>
      <c r="H139" s="738"/>
      <c r="I139" s="738"/>
      <c r="J139" s="738"/>
    </row>
    <row r="140" spans="1:10" ht="45" customHeight="1">
      <c r="A140" s="737" t="s">
        <v>91</v>
      </c>
      <c r="B140" s="737"/>
      <c r="C140" s="737"/>
      <c r="D140" s="737"/>
      <c r="E140" s="737"/>
      <c r="F140" s="737"/>
      <c r="G140" s="737"/>
      <c r="H140" s="737"/>
      <c r="I140" s="737"/>
      <c r="J140" s="737"/>
    </row>
    <row r="141" spans="1:10" ht="30" customHeight="1">
      <c r="A141" s="737" t="s">
        <v>92</v>
      </c>
      <c r="B141" s="737"/>
      <c r="C141" s="737"/>
      <c r="D141" s="737"/>
      <c r="E141" s="737"/>
      <c r="F141" s="737"/>
      <c r="G141" s="737"/>
      <c r="H141" s="737"/>
      <c r="I141" s="737"/>
      <c r="J141" s="737"/>
    </row>
    <row r="142" spans="1:10" ht="15" customHeight="1">
      <c r="A142" s="737" t="s">
        <v>93</v>
      </c>
      <c r="B142" s="737"/>
      <c r="C142" s="737"/>
      <c r="D142" s="737"/>
      <c r="E142" s="737"/>
      <c r="F142" s="737"/>
      <c r="G142" s="737"/>
      <c r="H142" s="737"/>
      <c r="I142" s="737"/>
      <c r="J142" s="737"/>
    </row>
    <row r="143" spans="1:10" ht="60" customHeight="1">
      <c r="A143" s="737" t="s">
        <v>128</v>
      </c>
      <c r="B143" s="737"/>
      <c r="C143" s="737"/>
      <c r="D143" s="737"/>
      <c r="E143" s="737"/>
      <c r="F143" s="737"/>
      <c r="G143" s="737"/>
      <c r="H143" s="737"/>
      <c r="I143" s="737"/>
      <c r="J143" s="737"/>
    </row>
    <row r="144" spans="1:10" ht="15">
      <c r="A144" s="739"/>
      <c r="B144" s="739"/>
      <c r="C144" s="739"/>
      <c r="D144" s="739"/>
      <c r="E144" s="739"/>
      <c r="F144" s="739"/>
      <c r="G144" s="739"/>
      <c r="H144" s="739"/>
      <c r="I144" s="739"/>
      <c r="J144" s="739"/>
    </row>
    <row r="145" spans="1:10" ht="15">
      <c r="A145" s="740"/>
      <c r="B145" s="740"/>
      <c r="C145" s="740"/>
      <c r="D145" s="740"/>
      <c r="E145" s="740"/>
      <c r="F145" s="740"/>
      <c r="G145" s="740"/>
      <c r="H145" s="740"/>
      <c r="I145" s="740"/>
      <c r="J145" s="740"/>
    </row>
    <row r="146" spans="1:10" ht="15">
      <c r="A146" s="739"/>
      <c r="B146" s="739"/>
      <c r="C146" s="739"/>
      <c r="D146" s="739"/>
      <c r="E146" s="739"/>
      <c r="F146" s="739"/>
      <c r="G146" s="739"/>
      <c r="H146" s="739"/>
      <c r="I146" s="739"/>
      <c r="J146" s="739"/>
    </row>
    <row r="147" spans="1:10" ht="30.75" customHeight="1">
      <c r="A147" s="737" t="s">
        <v>94</v>
      </c>
      <c r="B147" s="737"/>
      <c r="C147" s="737"/>
      <c r="D147" s="737"/>
      <c r="E147" s="737"/>
      <c r="F147" s="737"/>
      <c r="G147" s="737"/>
      <c r="H147" s="737"/>
      <c r="I147" s="737"/>
      <c r="J147" s="737"/>
    </row>
    <row r="148" spans="1:10" ht="15">
      <c r="A148" s="22"/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1:10" ht="43.5" customHeight="1">
      <c r="A149" s="741" t="s">
        <v>95</v>
      </c>
      <c r="B149" s="741"/>
      <c r="C149" s="741"/>
      <c r="D149" s="741"/>
      <c r="E149" s="741"/>
      <c r="F149" s="741"/>
      <c r="G149" s="741"/>
      <c r="H149" s="741"/>
      <c r="I149" s="741"/>
      <c r="J149" s="741"/>
    </row>
    <row r="150" spans="1:10" ht="15">
      <c r="A150" s="736"/>
      <c r="B150" s="736"/>
      <c r="C150" s="736"/>
      <c r="D150" s="736"/>
      <c r="E150" s="736"/>
      <c r="F150" s="736"/>
      <c r="G150" s="736"/>
      <c r="H150" s="736"/>
      <c r="I150" s="736"/>
      <c r="J150" s="736"/>
    </row>
  </sheetData>
  <sheetProtection/>
  <mergeCells count="41">
    <mergeCell ref="A99:J99"/>
    <mergeCell ref="A100:J100"/>
    <mergeCell ref="A101:J101"/>
    <mergeCell ref="A103:J103"/>
    <mergeCell ref="A105:J105"/>
    <mergeCell ref="A125:J125"/>
    <mergeCell ref="A106:J106"/>
    <mergeCell ref="A107:J107"/>
    <mergeCell ref="A108:J108"/>
    <mergeCell ref="A109:J109"/>
    <mergeCell ref="A110:J110"/>
    <mergeCell ref="A111:J111"/>
    <mergeCell ref="A112:J112"/>
    <mergeCell ref="A113:J113"/>
    <mergeCell ref="A122:J122"/>
    <mergeCell ref="A123:J123"/>
    <mergeCell ref="A124:J124"/>
    <mergeCell ref="A137:J137"/>
    <mergeCell ref="A126:J126"/>
    <mergeCell ref="A127:J127"/>
    <mergeCell ref="A128:J128"/>
    <mergeCell ref="A129:J129"/>
    <mergeCell ref="A130:J130"/>
    <mergeCell ref="A131:J131"/>
    <mergeCell ref="A132:J132"/>
    <mergeCell ref="A133:J133"/>
    <mergeCell ref="A134:J134"/>
    <mergeCell ref="A135:J135"/>
    <mergeCell ref="A136:J136"/>
    <mergeCell ref="A150:J150"/>
    <mergeCell ref="A138:J138"/>
    <mergeCell ref="A139:J139"/>
    <mergeCell ref="A140:J140"/>
    <mergeCell ref="A141:J141"/>
    <mergeCell ref="A142:J142"/>
    <mergeCell ref="A143:J143"/>
    <mergeCell ref="A144:J144"/>
    <mergeCell ref="A145:J145"/>
    <mergeCell ref="A146:J146"/>
    <mergeCell ref="A147:J147"/>
    <mergeCell ref="A149:J1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6">
      <selection activeCell="B7" sqref="B7"/>
    </sheetView>
  </sheetViews>
  <sheetFormatPr defaultColWidth="9.140625" defaultRowHeight="15"/>
  <cols>
    <col min="2" max="2" width="40.7109375" style="0" customWidth="1"/>
  </cols>
  <sheetData>
    <row r="1" spans="1:6" ht="23.25">
      <c r="A1" s="746" t="s">
        <v>404</v>
      </c>
      <c r="B1" s="746"/>
      <c r="C1" s="746"/>
      <c r="D1" s="746"/>
      <c r="E1" s="746"/>
      <c r="F1" s="746"/>
    </row>
    <row r="3" spans="1:6" ht="15.75">
      <c r="A3" s="321"/>
      <c r="B3" s="321"/>
      <c r="C3" s="321" t="s">
        <v>405</v>
      </c>
      <c r="D3" s="321" t="s">
        <v>406</v>
      </c>
      <c r="E3" s="321" t="s">
        <v>407</v>
      </c>
      <c r="F3" s="321" t="s">
        <v>72</v>
      </c>
    </row>
    <row r="4" spans="1:6" ht="15">
      <c r="A4" s="311">
        <v>1</v>
      </c>
      <c r="B4" s="304" t="s">
        <v>225</v>
      </c>
      <c r="C4" s="312">
        <v>3</v>
      </c>
      <c r="D4" s="312">
        <v>1</v>
      </c>
      <c r="E4" s="312">
        <v>1</v>
      </c>
      <c r="F4" s="312">
        <f aca="true" t="shared" si="0" ref="F4:F19">SUM(C4:E4)</f>
        <v>5</v>
      </c>
    </row>
    <row r="5" spans="1:6" ht="15">
      <c r="A5" s="313">
        <v>2</v>
      </c>
      <c r="B5" s="314" t="s">
        <v>46</v>
      </c>
      <c r="C5" s="315">
        <v>2</v>
      </c>
      <c r="D5" s="315"/>
      <c r="E5" s="315">
        <v>1</v>
      </c>
      <c r="F5" s="315">
        <f t="shared" si="0"/>
        <v>3</v>
      </c>
    </row>
    <row r="6" spans="1:6" ht="15">
      <c r="A6" s="316">
        <v>3</v>
      </c>
      <c r="B6" s="317" t="s">
        <v>15</v>
      </c>
      <c r="C6" s="318">
        <v>1</v>
      </c>
      <c r="D6" s="318">
        <v>1</v>
      </c>
      <c r="E6" s="318">
        <v>1</v>
      </c>
      <c r="F6" s="318">
        <f t="shared" si="0"/>
        <v>3</v>
      </c>
    </row>
    <row r="7" spans="1:6" ht="15">
      <c r="A7" s="319">
        <v>4</v>
      </c>
      <c r="B7" s="307" t="s">
        <v>20</v>
      </c>
      <c r="C7" s="320">
        <v>1</v>
      </c>
      <c r="D7" s="320">
        <v>1</v>
      </c>
      <c r="E7" s="320"/>
      <c r="F7" s="320">
        <f t="shared" si="0"/>
        <v>2</v>
      </c>
    </row>
    <row r="8" spans="1:6" ht="15">
      <c r="A8" s="319">
        <v>5</v>
      </c>
      <c r="B8" s="307" t="s">
        <v>50</v>
      </c>
      <c r="C8" s="320">
        <v>1</v>
      </c>
      <c r="D8" s="320"/>
      <c r="E8" s="320"/>
      <c r="F8" s="320">
        <f t="shared" si="0"/>
        <v>1</v>
      </c>
    </row>
    <row r="9" spans="1:6" ht="26.25">
      <c r="A9" s="319">
        <v>6</v>
      </c>
      <c r="B9" s="308" t="s">
        <v>222</v>
      </c>
      <c r="C9" s="320">
        <v>1</v>
      </c>
      <c r="D9" s="320"/>
      <c r="E9" s="320"/>
      <c r="F9" s="320">
        <f t="shared" si="0"/>
        <v>1</v>
      </c>
    </row>
    <row r="10" spans="1:6" ht="15">
      <c r="A10" s="319">
        <v>7</v>
      </c>
      <c r="B10" s="307" t="s">
        <v>119</v>
      </c>
      <c r="C10" s="320"/>
      <c r="D10" s="320">
        <v>1</v>
      </c>
      <c r="E10" s="320">
        <v>1</v>
      </c>
      <c r="F10" s="320">
        <f t="shared" si="0"/>
        <v>2</v>
      </c>
    </row>
    <row r="11" spans="1:6" ht="15">
      <c r="A11" s="319">
        <v>8</v>
      </c>
      <c r="B11" s="307" t="s">
        <v>39</v>
      </c>
      <c r="C11" s="320"/>
      <c r="D11" s="320">
        <v>1</v>
      </c>
      <c r="E11" s="320">
        <v>1</v>
      </c>
      <c r="F11" s="320">
        <f t="shared" si="0"/>
        <v>2</v>
      </c>
    </row>
    <row r="12" spans="1:6" ht="15">
      <c r="A12" s="310">
        <v>9</v>
      </c>
      <c r="B12" s="306" t="s">
        <v>25</v>
      </c>
      <c r="C12" s="305"/>
      <c r="D12" s="305">
        <v>1</v>
      </c>
      <c r="E12" s="305"/>
      <c r="F12" s="305">
        <f t="shared" si="0"/>
        <v>1</v>
      </c>
    </row>
    <row r="13" spans="1:6" ht="15">
      <c r="A13" s="310">
        <v>10</v>
      </c>
      <c r="B13" s="309" t="s">
        <v>13</v>
      </c>
      <c r="C13" s="305"/>
      <c r="D13" s="305">
        <v>1</v>
      </c>
      <c r="E13" s="305"/>
      <c r="F13" s="305">
        <f t="shared" si="0"/>
        <v>1</v>
      </c>
    </row>
    <row r="14" spans="1:6" ht="15">
      <c r="A14" s="310">
        <v>11</v>
      </c>
      <c r="B14" s="307" t="s">
        <v>403</v>
      </c>
      <c r="C14" s="305"/>
      <c r="D14" s="305">
        <v>1</v>
      </c>
      <c r="E14" s="305"/>
      <c r="F14" s="305">
        <f t="shared" si="0"/>
        <v>1</v>
      </c>
    </row>
    <row r="15" spans="1:6" ht="15">
      <c r="A15" s="310">
        <v>12</v>
      </c>
      <c r="B15" s="306" t="s">
        <v>38</v>
      </c>
      <c r="C15" s="305"/>
      <c r="D15" s="305">
        <v>1</v>
      </c>
      <c r="E15" s="305"/>
      <c r="F15" s="305">
        <f t="shared" si="0"/>
        <v>1</v>
      </c>
    </row>
    <row r="16" spans="1:6" ht="15">
      <c r="A16" s="310">
        <v>13</v>
      </c>
      <c r="B16" s="307" t="s">
        <v>402</v>
      </c>
      <c r="C16" s="305"/>
      <c r="D16" s="305"/>
      <c r="E16" s="305">
        <v>1</v>
      </c>
      <c r="F16" s="305">
        <f t="shared" si="0"/>
        <v>1</v>
      </c>
    </row>
    <row r="17" spans="1:6" ht="15">
      <c r="A17" s="310">
        <v>14</v>
      </c>
      <c r="B17" s="306" t="s">
        <v>41</v>
      </c>
      <c r="C17" s="305"/>
      <c r="D17" s="305"/>
      <c r="E17" s="305">
        <v>1</v>
      </c>
      <c r="F17" s="305">
        <f t="shared" si="0"/>
        <v>1</v>
      </c>
    </row>
    <row r="18" spans="1:6" ht="15">
      <c r="A18" s="310">
        <v>15</v>
      </c>
      <c r="B18" s="308" t="s">
        <v>29</v>
      </c>
      <c r="C18" s="305"/>
      <c r="D18" s="305"/>
      <c r="E18" s="305">
        <v>1</v>
      </c>
      <c r="F18" s="305">
        <f t="shared" si="0"/>
        <v>1</v>
      </c>
    </row>
    <row r="19" spans="1:6" ht="15">
      <c r="A19" s="310">
        <v>16</v>
      </c>
      <c r="B19" s="307" t="s">
        <v>124</v>
      </c>
      <c r="C19" s="305"/>
      <c r="D19" s="305"/>
      <c r="E19" s="305">
        <v>1</v>
      </c>
      <c r="F19" s="305">
        <f t="shared" si="0"/>
        <v>1</v>
      </c>
    </row>
    <row r="21" spans="1:6" ht="23.25">
      <c r="A21" s="746" t="s">
        <v>408</v>
      </c>
      <c r="B21" s="746"/>
      <c r="C21" s="746"/>
      <c r="D21" s="746"/>
      <c r="E21" s="746"/>
      <c r="F21" s="746"/>
    </row>
    <row r="22" spans="1:6" ht="15">
      <c r="A22" s="303"/>
      <c r="B22" s="303"/>
      <c r="C22" s="303"/>
      <c r="D22" s="303"/>
      <c r="E22" s="303"/>
      <c r="F22" s="303"/>
    </row>
    <row r="23" spans="1:6" ht="15.75">
      <c r="A23" s="321"/>
      <c r="B23" s="321"/>
      <c r="C23" s="321" t="s">
        <v>405</v>
      </c>
      <c r="D23" s="321" t="s">
        <v>406</v>
      </c>
      <c r="E23" s="321" t="s">
        <v>407</v>
      </c>
      <c r="F23" s="321" t="s">
        <v>72</v>
      </c>
    </row>
    <row r="24" spans="1:6" ht="15">
      <c r="A24" s="311">
        <v>1</v>
      </c>
      <c r="B24" s="304" t="s">
        <v>225</v>
      </c>
      <c r="C24" s="312">
        <v>3</v>
      </c>
      <c r="D24" s="312">
        <v>1</v>
      </c>
      <c r="E24" s="312">
        <v>1</v>
      </c>
      <c r="F24" s="312">
        <f>SUM(C24:E24)</f>
        <v>5</v>
      </c>
    </row>
    <row r="25" spans="1:6" ht="15">
      <c r="A25" s="313">
        <v>2</v>
      </c>
      <c r="B25" s="314" t="s">
        <v>15</v>
      </c>
      <c r="C25" s="315">
        <v>2</v>
      </c>
      <c r="D25" s="315">
        <v>1</v>
      </c>
      <c r="E25" s="315">
        <v>1</v>
      </c>
      <c r="F25" s="315">
        <f aca="true" t="shared" si="1" ref="F25:F39">SUM(C25:E25)</f>
        <v>4</v>
      </c>
    </row>
    <row r="26" spans="1:6" ht="15">
      <c r="A26" s="316">
        <v>3</v>
      </c>
      <c r="B26" s="317" t="s">
        <v>46</v>
      </c>
      <c r="C26" s="318">
        <v>2</v>
      </c>
      <c r="D26" s="318"/>
      <c r="E26" s="318">
        <v>1</v>
      </c>
      <c r="F26" s="318">
        <f t="shared" si="1"/>
        <v>3</v>
      </c>
    </row>
    <row r="27" spans="1:6" ht="15">
      <c r="A27" s="319">
        <v>4</v>
      </c>
      <c r="B27" s="307" t="s">
        <v>20</v>
      </c>
      <c r="C27" s="320">
        <v>1</v>
      </c>
      <c r="D27" s="320">
        <v>1</v>
      </c>
      <c r="E27" s="320"/>
      <c r="F27" s="320">
        <f t="shared" si="1"/>
        <v>2</v>
      </c>
    </row>
    <row r="28" spans="1:6" ht="26.25">
      <c r="A28" s="319">
        <v>5</v>
      </c>
      <c r="B28" s="308" t="s">
        <v>222</v>
      </c>
      <c r="C28" s="320">
        <v>1</v>
      </c>
      <c r="D28" s="320"/>
      <c r="E28" s="320">
        <v>1</v>
      </c>
      <c r="F28" s="320">
        <f t="shared" si="1"/>
        <v>2</v>
      </c>
    </row>
    <row r="29" spans="1:6" ht="15">
      <c r="A29" s="319">
        <v>6</v>
      </c>
      <c r="B29" s="307" t="s">
        <v>50</v>
      </c>
      <c r="C29" s="320">
        <v>1</v>
      </c>
      <c r="D29" s="320"/>
      <c r="E29" s="320"/>
      <c r="F29" s="320">
        <f t="shared" si="1"/>
        <v>1</v>
      </c>
    </row>
    <row r="30" spans="1:6" ht="15">
      <c r="A30" s="319">
        <v>7</v>
      </c>
      <c r="B30" s="307" t="s">
        <v>403</v>
      </c>
      <c r="C30" s="305"/>
      <c r="D30" s="305">
        <v>2</v>
      </c>
      <c r="E30" s="305"/>
      <c r="F30" s="305">
        <f t="shared" si="1"/>
        <v>2</v>
      </c>
    </row>
    <row r="31" spans="1:6" ht="15">
      <c r="A31" s="319">
        <v>8</v>
      </c>
      <c r="B31" s="307" t="s">
        <v>119</v>
      </c>
      <c r="C31" s="320"/>
      <c r="D31" s="320">
        <v>1</v>
      </c>
      <c r="E31" s="320">
        <v>1</v>
      </c>
      <c r="F31" s="320">
        <f t="shared" si="1"/>
        <v>2</v>
      </c>
    </row>
    <row r="32" spans="1:6" ht="15">
      <c r="A32" s="310">
        <v>9</v>
      </c>
      <c r="B32" s="307" t="s">
        <v>39</v>
      </c>
      <c r="C32" s="320"/>
      <c r="D32" s="320">
        <v>1</v>
      </c>
      <c r="E32" s="320">
        <v>1</v>
      </c>
      <c r="F32" s="320">
        <f t="shared" si="1"/>
        <v>2</v>
      </c>
    </row>
    <row r="33" spans="1:6" ht="15">
      <c r="A33" s="310">
        <v>10</v>
      </c>
      <c r="B33" s="306" t="s">
        <v>25</v>
      </c>
      <c r="C33" s="305"/>
      <c r="D33" s="305">
        <v>1</v>
      </c>
      <c r="E33" s="305"/>
      <c r="F33" s="305">
        <f t="shared" si="1"/>
        <v>1</v>
      </c>
    </row>
    <row r="34" spans="1:6" ht="15">
      <c r="A34" s="310">
        <v>11</v>
      </c>
      <c r="B34" s="309" t="s">
        <v>13</v>
      </c>
      <c r="C34" s="305"/>
      <c r="D34" s="305">
        <v>1</v>
      </c>
      <c r="E34" s="305"/>
      <c r="F34" s="305">
        <f t="shared" si="1"/>
        <v>1</v>
      </c>
    </row>
    <row r="35" spans="1:6" ht="15">
      <c r="A35" s="310">
        <v>12</v>
      </c>
      <c r="B35" s="306" t="s">
        <v>38</v>
      </c>
      <c r="C35" s="305"/>
      <c r="D35" s="305">
        <v>1</v>
      </c>
      <c r="E35" s="305"/>
      <c r="F35" s="305">
        <f t="shared" si="1"/>
        <v>1</v>
      </c>
    </row>
    <row r="36" spans="1:6" ht="15">
      <c r="A36" s="310">
        <v>13</v>
      </c>
      <c r="B36" s="307" t="s">
        <v>402</v>
      </c>
      <c r="C36" s="305"/>
      <c r="D36" s="305"/>
      <c r="E36" s="305">
        <v>1</v>
      </c>
      <c r="F36" s="305">
        <f t="shared" si="1"/>
        <v>1</v>
      </c>
    </row>
    <row r="37" spans="1:6" ht="15">
      <c r="A37" s="310">
        <v>14</v>
      </c>
      <c r="B37" s="306" t="s">
        <v>41</v>
      </c>
      <c r="C37" s="305"/>
      <c r="D37" s="305"/>
      <c r="E37" s="305">
        <v>1</v>
      </c>
      <c r="F37" s="305">
        <f t="shared" si="1"/>
        <v>1</v>
      </c>
    </row>
    <row r="38" spans="1:6" ht="15">
      <c r="A38" s="310">
        <v>15</v>
      </c>
      <c r="B38" s="308" t="s">
        <v>29</v>
      </c>
      <c r="C38" s="305"/>
      <c r="D38" s="305"/>
      <c r="E38" s="305">
        <v>1</v>
      </c>
      <c r="F38" s="305">
        <f t="shared" si="1"/>
        <v>1</v>
      </c>
    </row>
    <row r="39" spans="1:6" ht="15">
      <c r="A39" s="310">
        <v>16</v>
      </c>
      <c r="B39" s="307" t="s">
        <v>124</v>
      </c>
      <c r="C39" s="305"/>
      <c r="D39" s="305"/>
      <c r="E39" s="305">
        <v>1</v>
      </c>
      <c r="F39" s="305">
        <f t="shared" si="1"/>
        <v>1</v>
      </c>
    </row>
  </sheetData>
  <sheetProtection/>
  <mergeCells count="2">
    <mergeCell ref="A1:F1"/>
    <mergeCell ref="A21:F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mitrofal</dc:creator>
  <cp:keywords/>
  <dc:description/>
  <cp:lastModifiedBy>Покалов Валентин Андреевич</cp:lastModifiedBy>
  <dcterms:created xsi:type="dcterms:W3CDTF">2013-09-23T10:01:08Z</dcterms:created>
  <dcterms:modified xsi:type="dcterms:W3CDTF">2017-05-23T07:25:38Z</dcterms:modified>
  <cp:category/>
  <cp:version/>
  <cp:contentType/>
  <cp:contentStatus/>
</cp:coreProperties>
</file>